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8175" tabRatio="826" firstSheet="1" activeTab="1"/>
  </bookViews>
  <sheets>
    <sheet name="Informacion General" sheetId="6" r:id="rId1"/>
    <sheet name="Entorno_Físico" sheetId="1" r:id="rId2"/>
    <sheet name="Entorno Social" sheetId="2" r:id="rId3"/>
    <sheet name="Elementos Estructurales" sheetId="3" r:id="rId4"/>
    <sheet name="Elementos No Estructurales" sheetId="4" r:id="rId5"/>
    <sheet name="Elementos Funcionales" sheetId="5" r:id="rId6"/>
    <sheet name="INDICE DE SEGURIDAD" sheetId="7" r:id="rId7"/>
    <sheet name="GRAFICA X COMPONENTE" sheetId="8" r:id="rId8"/>
  </sheets>
  <definedNames>
    <definedName name="_xlnm.Print_Area" localSheetId="3">'Elementos Estructurales'!$A$1:$G$201</definedName>
    <definedName name="_xlnm.Print_Area" localSheetId="5">'Elementos Funcionales'!$A$1:$F$83</definedName>
    <definedName name="_xlnm.Print_Area" localSheetId="4">'Elementos No Estructurales'!$A$1:$G$278</definedName>
    <definedName name="_xlnm.Print_Area" localSheetId="2">'Entorno Social'!$A$1:$F$87</definedName>
    <definedName name="_xlnm.Print_Area" localSheetId="1">Entorno_Físico!$A$1:$F$65</definedName>
    <definedName name="_xlnm.Print_Area" localSheetId="6">'INDICE DE SEGURIDAD'!$A$1:$F$21</definedName>
    <definedName name="_xlnm.Print_Area" localSheetId="0">'Informacion General'!$A$1:$D$25</definedName>
  </definedNames>
  <calcPr calcId="145621"/>
</workbook>
</file>

<file path=xl/calcChain.xml><?xml version="1.0" encoding="utf-8"?>
<calcChain xmlns="http://schemas.openxmlformats.org/spreadsheetml/2006/main">
  <c r="I105" i="4" l="1"/>
  <c r="I114" i="4" s="1"/>
  <c r="I123" i="4" s="1"/>
  <c r="I132" i="4" s="1"/>
  <c r="I141" i="4" s="1"/>
  <c r="I150" i="4" s="1"/>
  <c r="N147" i="4"/>
  <c r="H40" i="3"/>
  <c r="H39" i="3"/>
  <c r="H38" i="3"/>
  <c r="H37" i="3"/>
  <c r="H36" i="3"/>
  <c r="H35" i="3"/>
  <c r="H34" i="3"/>
  <c r="H33" i="3"/>
  <c r="H32" i="3"/>
  <c r="H25" i="3"/>
  <c r="H26" i="3"/>
  <c r="H27" i="3"/>
  <c r="H28" i="3"/>
  <c r="H29" i="3"/>
  <c r="H30" i="3"/>
  <c r="H31" i="3"/>
  <c r="H24" i="3"/>
  <c r="H55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4" i="3"/>
  <c r="H49" i="3"/>
  <c r="H48" i="3"/>
  <c r="H47" i="3"/>
  <c r="H46" i="3"/>
  <c r="H45" i="3"/>
  <c r="H44" i="3"/>
  <c r="H43" i="3"/>
  <c r="H42" i="3"/>
  <c r="H41" i="3"/>
  <c r="H23" i="3"/>
  <c r="H22" i="3"/>
  <c r="H21" i="3"/>
  <c r="H20" i="3"/>
  <c r="H19" i="3"/>
  <c r="H18" i="3"/>
  <c r="H17" i="3"/>
  <c r="H16" i="3"/>
  <c r="H15" i="3"/>
  <c r="H14" i="3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2" i="4"/>
  <c r="H91" i="4"/>
  <c r="H90" i="4"/>
  <c r="H89" i="4"/>
  <c r="H88" i="4"/>
  <c r="H87" i="4"/>
  <c r="H86" i="4"/>
  <c r="H85" i="4"/>
  <c r="H84" i="4"/>
  <c r="H80" i="4"/>
  <c r="H79" i="4"/>
  <c r="H78" i="4"/>
  <c r="H77" i="4"/>
  <c r="H76" i="4"/>
  <c r="H75" i="4"/>
  <c r="H74" i="4"/>
  <c r="H73" i="4"/>
  <c r="H72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J32" i="3" l="1"/>
  <c r="J230" i="4"/>
  <c r="J212" i="4"/>
  <c r="J199" i="4"/>
  <c r="J181" i="4"/>
  <c r="J172" i="4"/>
  <c r="J163" i="4"/>
  <c r="J190" i="4"/>
  <c r="J221" i="4"/>
  <c r="J96" i="4"/>
  <c r="J105" i="4"/>
  <c r="J114" i="4"/>
  <c r="J123" i="4"/>
  <c r="J132" i="4"/>
  <c r="J150" i="4"/>
  <c r="J141" i="4"/>
  <c r="J84" i="4"/>
  <c r="D93" i="4" s="1"/>
  <c r="J93" i="4" s="1"/>
  <c r="J72" i="4"/>
  <c r="D81" i="4" s="1"/>
  <c r="J81" i="4" s="1"/>
  <c r="J59" i="4"/>
  <c r="J50" i="4"/>
  <c r="J41" i="4"/>
  <c r="J32" i="4"/>
  <c r="J23" i="4"/>
  <c r="J184" i="3"/>
  <c r="J108" i="3"/>
  <c r="J90" i="3"/>
  <c r="J72" i="3"/>
  <c r="J126" i="3"/>
  <c r="J144" i="3"/>
  <c r="J162" i="3"/>
  <c r="J63" i="3"/>
  <c r="J81" i="3"/>
  <c r="J99" i="3"/>
  <c r="J117" i="3"/>
  <c r="J135" i="3"/>
  <c r="J153" i="3"/>
  <c r="J175" i="3"/>
  <c r="J54" i="3"/>
  <c r="J14" i="3"/>
  <c r="J41" i="3"/>
  <c r="J23" i="3"/>
  <c r="H14" i="4"/>
  <c r="H16" i="4"/>
  <c r="H17" i="4"/>
  <c r="H18" i="4"/>
  <c r="H19" i="4"/>
  <c r="H20" i="4"/>
  <c r="H21" i="4"/>
  <c r="H22" i="4"/>
  <c r="H15" i="4"/>
  <c r="G15" i="2"/>
  <c r="D240" i="4" l="1"/>
  <c r="J240" i="4" s="1"/>
  <c r="D194" i="3"/>
  <c r="J194" i="3" s="1"/>
  <c r="D209" i="4"/>
  <c r="J209" i="4" s="1"/>
  <c r="D160" i="4"/>
  <c r="J160" i="4" s="1"/>
  <c r="D172" i="3"/>
  <c r="J172" i="3" s="1"/>
  <c r="D51" i="3"/>
  <c r="J51" i="3" s="1"/>
  <c r="J14" i="4"/>
  <c r="D69" i="4" s="1"/>
  <c r="J69" i="4" s="1"/>
  <c r="H247" i="4"/>
  <c r="H246" i="4"/>
  <c r="H245" i="4"/>
  <c r="H244" i="4"/>
  <c r="H262" i="4"/>
  <c r="H261" i="4"/>
  <c r="H260" i="4"/>
  <c r="H255" i="4"/>
  <c r="H254" i="4"/>
  <c r="H253" i="4"/>
  <c r="H252" i="4"/>
  <c r="H270" i="4"/>
  <c r="H269" i="4"/>
  <c r="H268" i="4"/>
  <c r="H267" i="4"/>
  <c r="G75" i="5"/>
  <c r="G74" i="5"/>
  <c r="G73" i="5"/>
  <c r="G60" i="5"/>
  <c r="G61" i="5"/>
  <c r="G62" i="5"/>
  <c r="G63" i="5"/>
  <c r="G64" i="5"/>
  <c r="G65" i="5"/>
  <c r="G66" i="5"/>
  <c r="G67" i="5"/>
  <c r="G68" i="5"/>
  <c r="G59" i="5"/>
  <c r="G58" i="5"/>
  <c r="G57" i="5"/>
  <c r="G52" i="5"/>
  <c r="G51" i="5"/>
  <c r="G50" i="5"/>
  <c r="G45" i="5"/>
  <c r="G44" i="5"/>
  <c r="G39" i="5"/>
  <c r="G38" i="5"/>
  <c r="G33" i="5"/>
  <c r="G32" i="5"/>
  <c r="G31" i="5"/>
  <c r="G30" i="5"/>
  <c r="G29" i="5"/>
  <c r="G28" i="5"/>
  <c r="G27" i="5"/>
  <c r="G26" i="5"/>
  <c r="G25" i="5"/>
  <c r="G24" i="5"/>
  <c r="G17" i="5"/>
  <c r="G18" i="5"/>
  <c r="G19" i="5"/>
  <c r="G16" i="5"/>
  <c r="G15" i="5"/>
  <c r="G78" i="2"/>
  <c r="C79" i="2" s="1"/>
  <c r="G73" i="2"/>
  <c r="C74" i="2" s="1"/>
  <c r="G68" i="2"/>
  <c r="G67" i="2"/>
  <c r="G66" i="2"/>
  <c r="G61" i="2"/>
  <c r="G60" i="2"/>
  <c r="G59" i="2"/>
  <c r="G52" i="2"/>
  <c r="G53" i="2"/>
  <c r="G54" i="2"/>
  <c r="G51" i="2"/>
  <c r="G50" i="2"/>
  <c r="G37" i="2"/>
  <c r="G39" i="2"/>
  <c r="G40" i="2"/>
  <c r="G41" i="2"/>
  <c r="G42" i="2"/>
  <c r="G43" i="2"/>
  <c r="G44" i="2"/>
  <c r="G45" i="2"/>
  <c r="G38" i="2"/>
  <c r="G33" i="2"/>
  <c r="G32" i="2"/>
  <c r="G14" i="2"/>
  <c r="G19" i="2"/>
  <c r="G20" i="2"/>
  <c r="G21" i="2"/>
  <c r="G22" i="2"/>
  <c r="G23" i="2"/>
  <c r="G24" i="2"/>
  <c r="G25" i="2"/>
  <c r="G26" i="2"/>
  <c r="G27" i="2"/>
  <c r="G18" i="2"/>
  <c r="G17" i="2"/>
  <c r="G16" i="2"/>
  <c r="G26" i="1"/>
  <c r="G55" i="1"/>
  <c r="G54" i="1"/>
  <c r="G53" i="1"/>
  <c r="G52" i="1"/>
  <c r="G51" i="1"/>
  <c r="G50" i="1"/>
  <c r="G49" i="1"/>
  <c r="G44" i="1"/>
  <c r="G43" i="1"/>
  <c r="G42" i="1"/>
  <c r="G41" i="1"/>
  <c r="G36" i="1"/>
  <c r="G35" i="1"/>
  <c r="G34" i="1"/>
  <c r="G24" i="1"/>
  <c r="G25" i="1"/>
  <c r="G27" i="1"/>
  <c r="G28" i="1"/>
  <c r="G29" i="1"/>
  <c r="G16" i="1"/>
  <c r="G17" i="1"/>
  <c r="G18" i="1"/>
  <c r="G19" i="1"/>
  <c r="G15" i="1"/>
  <c r="C40" i="5" l="1"/>
  <c r="C62" i="2"/>
  <c r="J259" i="4"/>
  <c r="D10" i="7"/>
  <c r="D196" i="3"/>
  <c r="C56" i="1"/>
  <c r="I40" i="1"/>
  <c r="I33" i="1"/>
  <c r="C30" i="1"/>
  <c r="I14" i="2"/>
  <c r="D263" i="4"/>
  <c r="J263" i="4" s="1"/>
  <c r="J243" i="4"/>
  <c r="D248" i="4"/>
  <c r="J248" i="4" s="1"/>
  <c r="J251" i="4"/>
  <c r="D256" i="4"/>
  <c r="J256" i="4" s="1"/>
  <c r="D271" i="4"/>
  <c r="J271" i="4" s="1"/>
  <c r="J266" i="4"/>
  <c r="I65" i="2"/>
  <c r="C69" i="5"/>
  <c r="I56" i="5"/>
  <c r="I49" i="5"/>
  <c r="C53" i="5"/>
  <c r="C46" i="5"/>
  <c r="C34" i="5"/>
  <c r="I23" i="5"/>
  <c r="C20" i="5"/>
  <c r="I72" i="5"/>
  <c r="C76" i="5"/>
  <c r="I43" i="5"/>
  <c r="I37" i="5"/>
  <c r="I31" i="2"/>
  <c r="I14" i="5"/>
  <c r="I72" i="2"/>
  <c r="I77" i="2"/>
  <c r="I58" i="2"/>
  <c r="I49" i="2"/>
  <c r="I37" i="2"/>
  <c r="C69" i="2"/>
  <c r="C28" i="2"/>
  <c r="C34" i="2"/>
  <c r="C55" i="2"/>
  <c r="C46" i="2"/>
  <c r="I48" i="1"/>
  <c r="C45" i="1"/>
  <c r="C37" i="1"/>
  <c r="I23" i="1"/>
  <c r="C20" i="1"/>
  <c r="I14" i="1"/>
  <c r="D273" i="4" l="1"/>
  <c r="D198" i="3"/>
  <c r="D200" i="3"/>
  <c r="F10" i="7" s="1"/>
  <c r="C78" i="5"/>
  <c r="C81" i="2"/>
  <c r="C85" i="2" s="1"/>
  <c r="C58" i="1"/>
  <c r="C62" i="1" s="1"/>
  <c r="C82" i="5" l="1"/>
  <c r="F12" i="7" s="1"/>
  <c r="C80" i="5"/>
  <c r="D277" i="4"/>
  <c r="F11" i="7" s="1"/>
  <c r="D275" i="4"/>
  <c r="D11" i="7"/>
  <c r="C60" i="1"/>
  <c r="D8" i="7" s="1"/>
  <c r="D12" i="7"/>
  <c r="C83" i="2"/>
  <c r="C64" i="1" l="1"/>
  <c r="F8" i="7" s="1"/>
  <c r="D9" i="7"/>
  <c r="C87" i="2"/>
  <c r="F9" i="7" s="1"/>
  <c r="F14" i="7" l="1"/>
  <c r="F16" i="7" s="1"/>
</calcChain>
</file>

<file path=xl/sharedStrings.xml><?xml version="1.0" encoding="utf-8"?>
<sst xmlns="http://schemas.openxmlformats.org/spreadsheetml/2006/main" count="898" uniqueCount="258">
  <si>
    <t>2.1. Amenazas o peligros de origen geológico</t>
  </si>
  <si>
    <t>2.1.1. Sismos</t>
  </si>
  <si>
    <t>2.1.2. Tsunamis  </t>
  </si>
  <si>
    <t xml:space="preserve">2.1.4. Derrumbes, deslizamientos o Huaicos </t>
  </si>
  <si>
    <t>2.1.5. Otro</t>
  </si>
  <si>
    <t>2.2. Amenazas o Peligros de origen hidrometeorológico</t>
  </si>
  <si>
    <t>2.2.1 Huracanes  o Tormentas  tropicales</t>
  </si>
  <si>
    <t>2.2.3. Friaje</t>
  </si>
  <si>
    <t>2.2.4. Helada</t>
  </si>
  <si>
    <t>2.2.5. Sequía</t>
  </si>
  <si>
    <t>2.2.6. Otro</t>
  </si>
  <si>
    <t>2.3. Amenazas o Peligros de Origen Biológico</t>
  </si>
  <si>
    <t xml:space="preserve">2.3.1. Epidemias. </t>
  </si>
  <si>
    <t xml:space="preserve">2.3.2. Plagas </t>
  </si>
  <si>
    <t>2.3.3. Otro</t>
  </si>
  <si>
    <t xml:space="preserve">2.4. Amenazas o Peligros de Origen Antrópico o Antropogénico /generado por el ser humano </t>
  </si>
  <si>
    <t>2.4.1. Incendio (Urbano, industrial o forestal)</t>
  </si>
  <si>
    <t>2.4.2. Explosión</t>
  </si>
  <si>
    <t>2.4.3. Derrame/Fuga de sustancias o materiales químicos peligrosos</t>
  </si>
  <si>
    <t>2.4.4. Otro</t>
  </si>
  <si>
    <t>2.5. Espacios físicos, locales o infraestructura que potencialmente pudieran generar condiciones de vulnerabilidad, amenaza o peligro</t>
  </si>
  <si>
    <t>2.5.1. Depósito o relleno sanitario/basurero/botadero o cementerios</t>
  </si>
  <si>
    <t>2.5.2. Depósitos de combustibles o materiales inflamables (estaciones de combustible, central termoeléctrica, distribuidores de gas, gas cloro, pintura, productos químicos, zona industrial,  otros.</t>
  </si>
  <si>
    <t>2.5.3. Edificaciones hospitalarias</t>
  </si>
  <si>
    <t>2.5.7. Otro</t>
  </si>
  <si>
    <t>3.1. Violencia</t>
  </si>
  <si>
    <t>3.1.1.  Pandillaje </t>
  </si>
  <si>
    <t>3.1.2.  Delincuencia  juvenil</t>
  </si>
  <si>
    <t>3.1.3.  Maltrato infantil o adolescente: Activo/Abuso Físico</t>
  </si>
  <si>
    <t>3.1.4.  Maltrato infantil o adolescente. Activo/Abuso psicológico</t>
  </si>
  <si>
    <t>3.1.5.  Maltrato infantil o adolescente. Activo/Abuso Sexual</t>
  </si>
  <si>
    <t>3.1.6.  Maltrato infantil o adolescente. Pasivo/Abandono físico</t>
  </si>
  <si>
    <t>3.1.7.  Maltrato infantil o adolescente. Pasivo: Abandono emocional</t>
  </si>
  <si>
    <t>3.1.8.  Maltrato infantil o adolescente. Niñas, niños o adolescentes testigos de violencia</t>
  </si>
  <si>
    <t>3.1.9.  Violencia contra docentes y otro personal/maltrato físico o psicológico en el local educativo.</t>
  </si>
  <si>
    <t>3.1.10. Agresión entre estudiantes (Bullying)</t>
  </si>
  <si>
    <t>3.1.13. Explotación sexual infantil/adolescente</t>
  </si>
  <si>
    <t>3.2. Trabajo Infantil y Adolescente</t>
  </si>
  <si>
    <t>3.2.2.  Mendicidad</t>
  </si>
  <si>
    <t>3.3. Drogas legales, ilegales y otras adicciones</t>
  </si>
  <si>
    <t>3.3.4.   Sitios de consumo de drogas ilegales reconocidos (parques, casas abandonadas, paraderos, lugares desolados, etc.) cercanos a la Institución Educativa</t>
  </si>
  <si>
    <t>3.4. Asuntos relacionados con el ejercicio de la sexualidad</t>
  </si>
  <si>
    <t>3.4.1. Derechos sexuales y reproductivos (DDHH)</t>
  </si>
  <si>
    <t>3.4.2 Prevención del embarazo en la adolescencia</t>
  </si>
  <si>
    <t>3.4.3 Prevención de ITS y VIH/SIDA</t>
  </si>
  <si>
    <t>3.4.4.Prevención de la discriminación (DD.HH)</t>
  </si>
  <si>
    <t>3.4.5 Equidad de género (DDHH)</t>
  </si>
  <si>
    <t>3.5. Problemas relacionados a la salud</t>
  </si>
  <si>
    <t>3.5.1.Controles de salud en el Local Educativo, incluyendo Talla y Peso</t>
  </si>
  <si>
    <t>3.5.2. Seguimiento y control a casos de desnutrición en el Local Educativo</t>
  </si>
  <si>
    <t xml:space="preserve">3.5.3.  Detección temprana: Anorexia </t>
  </si>
  <si>
    <t>3.6 Conflicto armado /Protección ante conflicto armado. DDHH</t>
  </si>
  <si>
    <t>3.6.1. Conflicto armado en el territorio cercano al local  educativo</t>
  </si>
  <si>
    <t>3.6.2. La I.E. Conflicto armado/ reclutamiento</t>
  </si>
  <si>
    <t>3.6.3. Prisioneros o secuestrados</t>
  </si>
  <si>
    <t>3.7. Deserción producto de riesgos sociales</t>
  </si>
  <si>
    <t>3.7.1.Deserción Escolar en la institución educativa</t>
  </si>
  <si>
    <t>3.8. Seguridad vial</t>
  </si>
  <si>
    <t xml:space="preserve">3.8.1. Seguridad vial del estudiantado </t>
  </si>
  <si>
    <t>4.1. Antecedentes estructurales del Local Educativo</t>
  </si>
  <si>
    <t>4.1.2. Antigüedad de la edificación, bloque o pabellón</t>
  </si>
  <si>
    <t>4.1.4. ¿los elementos estructurales del edificio, bloque o pabellón sufrió o sufre algún daño estructural significativo?</t>
  </si>
  <si>
    <t>4.2. Configuración estructural del Local Educativo</t>
  </si>
  <si>
    <t xml:space="preserve">4.2.10. Pisos superiores salientes </t>
  </si>
  <si>
    <t>4.2.11. Concentraciones de masa en piso superior</t>
  </si>
  <si>
    <t>4.2.12. Viga fuerte / Columna débil</t>
  </si>
  <si>
    <t>4.3. Estado de la estructura y materiales del Local Educativo</t>
  </si>
  <si>
    <t>4.3.1. Estado general de la estructura de edificación, bloque o pabellón</t>
  </si>
  <si>
    <t>5.1. Sistema eléctrico del Local Educativo</t>
  </si>
  <si>
    <t xml:space="preserve">5.1.1. Seguridad de instalaciones, ductos y cables  eléctricos </t>
  </si>
  <si>
    <t xml:space="preserve">5.1.2. Sistema con tablero de control e interruptor de sobrecarga y cableado </t>
  </si>
  <si>
    <t xml:space="preserve">5.1.4. Señalización de flipones o breakers en tableros eléctricos </t>
  </si>
  <si>
    <t>5.1.5. Sistema de iluminación interna.</t>
  </si>
  <si>
    <t xml:space="preserve">4.1.3. ¿Se ha modificado la estructura por remodelaciones, ampliaciones, demoliciones que pudiera afectar su comportamiento estructural? </t>
  </si>
  <si>
    <t>4.2.13. Separación entre edificios, bloques o pabellones  o unidades estructurales</t>
  </si>
  <si>
    <t xml:space="preserve">5.1.3. Sistema con tablero de control e interruptor de sobrecarga y cableado </t>
  </si>
  <si>
    <t>5.1.6. Sistema de iluminación  externa.</t>
  </si>
  <si>
    <t>5.2. Abastecimiento de Agua del Local Educativo</t>
  </si>
  <si>
    <t>5.2.1. Abastecimiento de agua por edificio, pabellón o bloque</t>
  </si>
  <si>
    <t>5.3.1. Estado técnico de los sistemas de telecomunicaciones (telefonía fija, telefonía celular, internet)</t>
  </si>
  <si>
    <t>5.3. Sistema de telecomunicaciones del Local Educativo</t>
  </si>
  <si>
    <t>5.4. Elementos arquitectónicos del Local Educativo</t>
  </si>
  <si>
    <t xml:space="preserve">5.4.1. Condición y seguridad de cielos falsos o rasos. </t>
  </si>
  <si>
    <t xml:space="preserve">5.4.2. Condición y seguridad de cerramientos y particiones o divisiones internas del edificio, pabellón o bloque (paredes, paneles, paños, etc.)  </t>
  </si>
  <si>
    <t xml:space="preserve">5.4.3. Condición y seguridad de los acabados de piso. </t>
  </si>
  <si>
    <t xml:space="preserve">5.4.4. Ancho de las puertas. </t>
  </si>
  <si>
    <t xml:space="preserve">5.4.5. Abatimiento de puertas hacia el exterior de los espacios </t>
  </si>
  <si>
    <t xml:space="preserve">5.4.6. Condición de mantenimiento de puertas. </t>
  </si>
  <si>
    <t xml:space="preserve">5.4.7. Condición de mantenimiento de ventanales. </t>
  </si>
  <si>
    <t>5.5. Elementos de circulación del Local Educativo</t>
  </si>
  <si>
    <t xml:space="preserve">5.5.1. Condición y seguridad de áreas de circulación horizontal (pasillos, corredores, etc.). </t>
  </si>
  <si>
    <t xml:space="preserve">5.5.2. Ancho y dimensionamiento de áreas de circulación horizontal (pasillos, corredores, etc.). </t>
  </si>
  <si>
    <t xml:space="preserve">5.5.3. Condición y seguridad de áreas de circulación vertical (gradas o escaleras, rampas, etc.). </t>
  </si>
  <si>
    <t xml:space="preserve">5.5.4. Ubicación y capacidad de módulos de circulación vertical (gradas, escaleras, rampas, etc.) de acuerdo a la necesidad. </t>
  </si>
  <si>
    <t>5.5.5. Condición y seguridad de las vías de acceso al el edificio, pabellón o bloque</t>
  </si>
  <si>
    <t>5.6. Mobiliario y equipo del Local Educativo</t>
  </si>
  <si>
    <t xml:space="preserve">5.6.1. Ubicación del mobiliario, equipos  y seguridad de contenidos. </t>
  </si>
  <si>
    <t>5.6.2. Anclajes del mobiliario y equipos (estanterías, pizarrones, carteleras, lockers o casilleros,  computadoras, impresoras, equipo de talleres, laboratorio, etc.) y seguridad de contenidos.</t>
  </si>
  <si>
    <t xml:space="preserve">5.6.3. Condición del mobiliario y equipos. </t>
  </si>
  <si>
    <t>5.7. Sistema de almacenamiento y distribución de agua del Local Educativo</t>
  </si>
  <si>
    <t>5.7.1.  El agua que está destinada para beber cuenta con sistema de purificación, filtrado o clorado.</t>
  </si>
  <si>
    <t>5.7.2. Seguridad del sistema de distribución de agua en el local educativo.</t>
  </si>
  <si>
    <t xml:space="preserve">5.7.3. Los depósitos o tanques de almacenamiento subterráneos o superficiales no elevados se encuentran en lugar seguro y protegido. </t>
  </si>
  <si>
    <t xml:space="preserve">5.7.4. Los depósitos o tanques de almacenamiento elevado se encuentran en lugar seguro y protegido. </t>
  </si>
  <si>
    <t>5.8. Sistema de drenajes pluvial /aguas de lluvia y aguas negras/servidas del Local Educativo</t>
  </si>
  <si>
    <t>5.8.1. Condición y funcionamiento de drenajes de aguas negras o servidas.</t>
  </si>
  <si>
    <t>5.8.2. Condición y funcionamiento de sistema de drenaje pluvial, incluyendo canales.</t>
  </si>
  <si>
    <t xml:space="preserve">5.8.3. Ubicación de fosa séptica. </t>
  </si>
  <si>
    <t>5.8.4. Condición, capacidad y funcionamiento de fosa séptica o instalación al drenaje público</t>
  </si>
  <si>
    <t>5.9. Sistema de Almacenamiento y distribución de Gas propano</t>
  </si>
  <si>
    <t>5.9.1. Ubicación y seguridad apropiada de cilindros de gas propano.</t>
  </si>
  <si>
    <t>5.9.2. Anclaje y buena protección de cilindros.</t>
  </si>
  <si>
    <t>5.9.3. Seguridad del sistema de distribución (válvulas, tuberías y uniones).</t>
  </si>
  <si>
    <t xml:space="preserve">5.10. Elementos arquitectónicos en los espacios de apoyo y exteriores (patios, plazas, pilas, canchas múltiples, canchas de futbol, canchas de beisbol, graderías, piscinas, etc.) </t>
  </si>
  <si>
    <t>5.10.1. Condición y seguridad de baranda que se coloca en espacios exteriores (patios, plazas, graderías, piscinas, etc.)</t>
  </si>
  <si>
    <t xml:space="preserve">5.10.2. Condición y seguridad de cercos y muros perimetrales. </t>
  </si>
  <si>
    <t>5.10.3. Condición y seguridad de elementos ornamentales.</t>
  </si>
  <si>
    <t xml:space="preserve">5.10.4. Condición y seguridad de los pisos. </t>
  </si>
  <si>
    <t>6.1. Capacidad instalada de los espacios del Local educativo</t>
  </si>
  <si>
    <t xml:space="preserve">6.1.1. Capacidad de las aulas. </t>
  </si>
  <si>
    <t xml:space="preserve">6.1.2. Servicios sanitarios /accesibles.  </t>
  </si>
  <si>
    <t xml:space="preserve">6.1.3. Funcionamiento e Instalación de piezas o artefactos (pilas o bebederos, inodoros o WC, mingitorios o urinarios y lavamanos). </t>
  </si>
  <si>
    <t xml:space="preserve">6.1.4. Capacidad de servicios sanitarios o higiénicos/baños (inodoros, poceta, w.c) nivel pre-primario (educ. inicial o prescolar y básica). </t>
  </si>
  <si>
    <t xml:space="preserve">6.1.5. Capacidad de servicios sanitarios o higiénicos/baños (inodoros, poceta, w.c) nivel medio (bachillerato, secundaria, etc.) </t>
  </si>
  <si>
    <t>6.2. Recursos disponibles en la Institución Educativa</t>
  </si>
  <si>
    <t>6.2.1. Botiquín de primeros auxilios suficientes</t>
  </si>
  <si>
    <t xml:space="preserve">6.2.2. Equipo de altavoces y campana o timbre con sistema de claves de llamado para la comunicación de alarmas o alertas en caso de emergencia. </t>
  </si>
  <si>
    <t xml:space="preserve">6.2.3. Sistemas  alternos de comunicación para activar la alarma o alerta en caso de emergencia (comunicación como celular, radio, altavoz, entre otros). </t>
  </si>
  <si>
    <t>6.2.4. Rutas de evacuación</t>
  </si>
  <si>
    <t xml:space="preserve">6.2.5. Salidas de emergencia. </t>
  </si>
  <si>
    <t>6.2.6. Equipos de extinción de incendios portátiles</t>
  </si>
  <si>
    <t>6.2.6. Equipos de extinción de incendios fijo</t>
  </si>
  <si>
    <t>6.2.7. Zona o Área Segura (área para ubicación posterior la a evacuación)</t>
  </si>
  <si>
    <t>6.1.8. Dotación de agua potable alterno o para casos de emergencia.</t>
  </si>
  <si>
    <t>6.8.9. Iluminación de emergencia</t>
  </si>
  <si>
    <t>6.3. Previsión en instalaciones para personas con discapacidad o movilidad reducida</t>
  </si>
  <si>
    <t xml:space="preserve">6.3.2. En ambientes como aulas, auditorios, salas de espera, parqueos, entre otros existe un espacio destinado para personas discapacitadas debidamente señalizado. </t>
  </si>
  <si>
    <t>6.3.1. Rampas y accesos para personas con discapacidad o movilidad reducida</t>
  </si>
  <si>
    <t>6.4. Capacidades para el mantenimiento preventivo y correctivo  del Local educativo</t>
  </si>
  <si>
    <t>6.4.1. Planes para el mantenimiento preventivo del local educativo, mobiliario y equipamiento.</t>
  </si>
  <si>
    <t>6.4.2. Existencia de planes para el mantenimiento correctivo del local educativo, mobiliario y equipamiento.</t>
  </si>
  <si>
    <t>6.5. Organización del Comité para las acciones de prevención, mitigación preparación y respuesta a emergencias o desastres en la institución educativa.</t>
  </si>
  <si>
    <t xml:space="preserve">6.5.2. Participación de los miembros de la comunidad educativa la conformación del el Comité. </t>
  </si>
  <si>
    <t>6.5.3. ¿Cada miembro del Comité tiene conocimiento de sus funciones y responsabilidades específicas?</t>
  </si>
  <si>
    <t xml:space="preserve">6.6.2. ¿Se ha actualizado el Plan? </t>
  </si>
  <si>
    <t xml:space="preserve">6.6.3. Participación de los miembros de la comunidad educativa la elaboración del Plan. </t>
  </si>
  <si>
    <t xml:space="preserve">6.6.4. Participación de los miembros de la comunidad educativa en la implementación del Plan. </t>
  </si>
  <si>
    <t xml:space="preserve">6.6.5. Participación de autoridades locales en la implementación del Plan.  </t>
  </si>
  <si>
    <t>6.6.6. Consideración de posibles escenarios</t>
  </si>
  <si>
    <t>6.6.7. Vinculación al plan de emergencias local</t>
  </si>
  <si>
    <t xml:space="preserve">6.6.8. Acciones y responsabilidades de prevención y mitigación </t>
  </si>
  <si>
    <t xml:space="preserve">6.6.9. Acciones y responsabilidades de preparación y respuesta </t>
  </si>
  <si>
    <t>6.6.10. ¿Contempla el plan  procedimientos de información y divulgación de su contenido a la comunidad educativa, autoridades al público en general?</t>
  </si>
  <si>
    <t xml:space="preserve">6.6.11. Ejercicios de simulación. </t>
  </si>
  <si>
    <t xml:space="preserve">6.6.12. Ejercicios de simulacro. </t>
  </si>
  <si>
    <t>6.7. Capacidades para prevenir o mitigar los riesgos sociales</t>
  </si>
  <si>
    <t>6.7.1. Acciones ante los riesgos sociales</t>
  </si>
  <si>
    <t xml:space="preserve">6.7.2.  Participación de los miembros de la comunidad educativa en la implementación de acciones para para prevenir o mitigar los riesgos sociales identificados. </t>
  </si>
  <si>
    <t>6.7.3. Participación de autoridades locales para la implementación de acciones para para prevenir o mitigar los riesgos sociales identificados</t>
  </si>
  <si>
    <t>NE/NA</t>
  </si>
  <si>
    <t>Nivel de susceptibilidad a la amenaza o peligro</t>
  </si>
  <si>
    <t>BAJA</t>
  </si>
  <si>
    <t>MADIA</t>
  </si>
  <si>
    <t>ALTA</t>
  </si>
  <si>
    <t>Grado de Seguridad</t>
  </si>
  <si>
    <t>Edif.</t>
  </si>
  <si>
    <t>MEDIA</t>
  </si>
  <si>
    <t>INDICE DE SEGURIDAD ESCOLAR (ISE)</t>
  </si>
  <si>
    <t>Nombre de la Institución Educativa:</t>
  </si>
  <si>
    <t xml:space="preserve">Código Administrativo: </t>
  </si>
  <si>
    <t xml:space="preserve">2. ENTORNO DEL LOCAL EDUCATIVO </t>
  </si>
  <si>
    <t xml:space="preserve">4. SEGURIDAD DE LOS ELEMENTOS ESTRUCTURALES </t>
  </si>
  <si>
    <t xml:space="preserve">5. SEGURIDAD DE LOS ELEMENTOS NO ESTRUCTURALES </t>
  </si>
  <si>
    <t xml:space="preserve">6. SEGURIDAD DE LOS ELEMENTOS FUNCIONALES </t>
  </si>
  <si>
    <t xml:space="preserve">6.6. Elaboración e implementación, vigencia y actualización del Plan que establece las responsabilidades y acciones de  prevención, mitigación, preparación y respuesta ante emergencias </t>
  </si>
  <si>
    <t>6.5.1. ¿Está conformado u organizado el Comité formalmente en la institución educativa?</t>
  </si>
  <si>
    <t>6.6.1. ¿Esta elaborado el Plan en la institución educativa?</t>
  </si>
  <si>
    <t>INDICE DE SEGURIDAD DE LOS ELEMENTOS FUNCIONALES</t>
  </si>
  <si>
    <t>COMPONENTE</t>
  </si>
  <si>
    <t>PONDERACIÓN</t>
  </si>
  <si>
    <t>INDICE DE SEGURIDAD DE LOS ELEMENTOS ESTRUCTURALES</t>
  </si>
  <si>
    <t>INDICE DE SEGURIDAD DE LOS ELEMENTOS NO ESTRUCTURALES</t>
  </si>
  <si>
    <t>ELEMENTO</t>
  </si>
  <si>
    <t>x</t>
  </si>
  <si>
    <t xml:space="preserve">1. INFORMACIÓN GENERAL </t>
  </si>
  <si>
    <t>Estado/Departamento/ Provincia:</t>
  </si>
  <si>
    <t>Dirección (calle, avenida, Nro., sector o barrio, otras referencias, etc.):</t>
  </si>
  <si>
    <t>Municipio:</t>
  </si>
  <si>
    <t>Geo-referencia /ubicación por GPS</t>
  </si>
  <si>
    <t>Latitud:</t>
  </si>
  <si>
    <t>Longitud:</t>
  </si>
  <si>
    <t>INDICE PONDERADO</t>
  </si>
  <si>
    <t>INDICE DE SEGURIDAD ESCOLAR 
DE LA INSTITUCIÓN EDUCATIVA</t>
  </si>
  <si>
    <t>RIESGOS SOCIALES 
EN LA INSTITUCIÓN EDUCATIVA Y SU COMUNIDAD</t>
  </si>
  <si>
    <t>RANGO DE SEGURIDAD 
DE LA INSTITUCIÓN EDUCATIVA</t>
  </si>
  <si>
    <t>RANGO DE SEGURIDAD DE LOS ELEMENTOS FUNCIONALES</t>
  </si>
  <si>
    <t>RANGO DE SEGURIDAD DE LOS ELEMENTOS NO ESTRUCTURALES</t>
  </si>
  <si>
    <t>RANGO DE SEGURIDAD DE LOS ELEMENTOS ESTRUCTURALES</t>
  </si>
  <si>
    <t>RANGO DE SEGURIDAD EN CUANTO A LOS RIESGOS SOCIALES 
EN LA INSTITUCIÓN EDUCATIVAY SU COMUNIDAD</t>
  </si>
  <si>
    <t>X</t>
  </si>
  <si>
    <t>INDICE DE EXPOSICIÓN A LOS RIESGOS SOCIALES 
EN LA INSTITUCIÓN EDUCATIVAY SU COMUNIDAD</t>
  </si>
  <si>
    <t>INDICE DE SEGURIDAD ANTE LOS RIESGOS SOCIALES 
EN LA INSTITUCIÓN EDUCATIVAY SU COMUNIDAD</t>
  </si>
  <si>
    <t>INDICE POR ELEMENTO</t>
  </si>
  <si>
    <t xml:space="preserve">3.3.1.   Locales de expendio de drogas legales en la comunidad (tabaco, alcohol, algunos fármacos etc.) </t>
  </si>
  <si>
    <t xml:space="preserve">4.1.1. ¿el edificio, bloque o pabellón fue construido,  ampliado o adecuado con un proyecto que cumpla con la normativa o estándar  estructural vigente? </t>
  </si>
  <si>
    <t>4.2.1 Forma en planta de la edificación</t>
  </si>
  <si>
    <t>4.2.2. Relación longitud / ancho</t>
  </si>
  <si>
    <t xml:space="preserve">4.2.3. Distribución en planta de los elementos resistentes a carga lateral </t>
  </si>
  <si>
    <t>4.2.4. Arriostramiento adecuado en dos direcciones perpendiculares</t>
  </si>
  <si>
    <t xml:space="preserve">4.2.5. Forma en elevación </t>
  </si>
  <si>
    <t xml:space="preserve">4.2.6. Redundancia estructural </t>
  </si>
  <si>
    <t>4.2.7. Piso suave o débil</t>
  </si>
  <si>
    <t xml:space="preserve">4.2.8. Columna corta </t>
  </si>
  <si>
    <t xml:space="preserve">4.2.9. Trayectoria de fuerzas verticales </t>
  </si>
  <si>
    <t>4.3.2. Materiales de construcción  en la estructura de la edificación o bloque</t>
  </si>
  <si>
    <t>3.1.11. Estudiantes portadores de armas  </t>
  </si>
  <si>
    <t>3.1.12. Actividades ilícitas  </t>
  </si>
  <si>
    <t>2.2.2. Inundaciones  (por penetración de lluvias intensas, río, mar o lago)</t>
  </si>
  <si>
    <t xml:space="preserve">2.5.4. Torres y líneas de transmisión eléctrica o telefónica </t>
  </si>
  <si>
    <t xml:space="preserve">2.5.5. Tanque elevado de agua </t>
  </si>
  <si>
    <t>2.5.6. Carreteras /autopistas/Camino de tránsito automotor</t>
  </si>
  <si>
    <t>ENTORNO 
DEL LOCAL EDUCATIVO</t>
  </si>
  <si>
    <t>Denominación del Rango</t>
  </si>
  <si>
    <t>Medidas a tomar</t>
  </si>
  <si>
    <t>0-33</t>
  </si>
  <si>
    <t>Seguridad Baja</t>
  </si>
  <si>
    <t>Se requieren medidas urgentes de manera inmediata, ya que los niveles de seguridad del establecimiento no son suficientes para proteger la vida de sus usuarios durante y después del impacto de un evento generador de daños.</t>
  </si>
  <si>
    <t>34-66</t>
  </si>
  <si>
    <t>Seguridad Media</t>
  </si>
  <si>
    <t>Se requieren medidas en el corto plazo, ya que los niveles de seguridad del establecimiento pueden potencialmente poner en riesgo a los usuarios y el funcionamiento del mismo durante y después del impacto de un evento generador de daños.</t>
  </si>
  <si>
    <t>64-100</t>
  </si>
  <si>
    <t>Seguridad Alta</t>
  </si>
  <si>
    <t>Aunque probablemente el establecimiento resguarde la seguridad de sus usuarios y probablemente continúe funcionando mismo durante y después del impacto de un evento generador de daños, se recomienda continuar las acciones destinadas a resguardar la integridad física del establecimiento,  mejorar las capacidades y conservar o mejorar los recursos disponibles.</t>
  </si>
  <si>
    <t>Valores del Rango</t>
  </si>
  <si>
    <t>MARQUE CON UNA "X" LA OPCION QUE CORRESPONDA</t>
  </si>
  <si>
    <t>INDICE DE EXPOSICIÓN 
AL ENTORNO DEL LOCAL EDUCATIVO</t>
  </si>
  <si>
    <t>INDICE DE SEGURIDAD 
ANTE EL ENTORNO DEL LOCAL EDUCATIVO</t>
  </si>
  <si>
    <t>RANGO DE SEGURIDAD 
EN CUANTO  AL ENTORNO DEL LOCAL EDUCATIVO</t>
  </si>
  <si>
    <r>
      <t>2.1.3. Erupciones volcánicas</t>
    </r>
    <r>
      <rPr>
        <sz val="7"/>
        <color rgb="FF002060"/>
        <rFont val="Century Gothic"/>
        <family val="2"/>
      </rPr>
      <t> </t>
    </r>
  </si>
  <si>
    <r>
      <t>3.2.1.  Trabajo Infantil y adolescente peligroso</t>
    </r>
    <r>
      <rPr>
        <sz val="7"/>
        <color rgb="FF002060"/>
        <rFont val="Century Gothic"/>
        <family val="2"/>
      </rPr>
      <t xml:space="preserve">  </t>
    </r>
  </si>
  <si>
    <r>
      <t>3.3.2.   </t>
    </r>
    <r>
      <rPr>
        <sz val="7"/>
        <color rgb="FF002060"/>
        <rFont val="Century Gothic"/>
        <family val="2"/>
      </rPr>
      <t xml:space="preserve">   </t>
    </r>
    <r>
      <rPr>
        <b/>
        <sz val="7"/>
        <color rgb="FF002060"/>
        <rFont val="Century Gothic"/>
        <family val="2"/>
      </rPr>
      <t>Madres y padres de familia o tutores consumidores de drogas legales:</t>
    </r>
  </si>
  <si>
    <r>
      <t>3.3.3.   </t>
    </r>
    <r>
      <rPr>
        <sz val="7"/>
        <color rgb="FF002060"/>
        <rFont val="Century Gothic"/>
        <family val="2"/>
      </rPr>
      <t xml:space="preserve">   </t>
    </r>
    <r>
      <rPr>
        <b/>
        <sz val="7"/>
        <color rgb="FF002060"/>
        <rFont val="Century Gothic"/>
        <family val="2"/>
      </rPr>
      <t>Estudiantes consumidores de drogas legales:</t>
    </r>
  </si>
  <si>
    <r>
      <t>3.3.5.   </t>
    </r>
    <r>
      <rPr>
        <sz val="7"/>
        <color rgb="FF002060"/>
        <rFont val="Century Gothic"/>
        <family val="2"/>
      </rPr>
      <t xml:space="preserve">  </t>
    </r>
    <r>
      <rPr>
        <b/>
        <sz val="7"/>
        <color rgb="FF002060"/>
        <rFont val="Century Gothic"/>
        <family val="2"/>
      </rPr>
      <t>Micro comercialización de drogas ilegales en la cercanía o fuera del local educativo</t>
    </r>
  </si>
  <si>
    <r>
      <t>3.3.6.   </t>
    </r>
    <r>
      <rPr>
        <sz val="7"/>
        <color rgb="FF002060"/>
        <rFont val="Century Gothic"/>
        <family val="2"/>
      </rPr>
      <t xml:space="preserve">  </t>
    </r>
    <r>
      <rPr>
        <b/>
        <sz val="7"/>
        <color rgb="FF002060"/>
        <rFont val="Century Gothic"/>
        <family val="2"/>
      </rPr>
      <t>Micro comercialización de drogas ilegales en el local educativo</t>
    </r>
  </si>
  <si>
    <r>
      <t>3.3.7.   Ludopatía</t>
    </r>
    <r>
      <rPr>
        <sz val="7"/>
        <color rgb="FF002060"/>
        <rFont val="Century Gothic"/>
        <family val="2"/>
      </rPr>
      <t xml:space="preserve"> / </t>
    </r>
    <r>
      <rPr>
        <b/>
        <sz val="7"/>
        <color rgb="FF002060"/>
        <rFont val="Century Gothic"/>
        <family val="2"/>
      </rPr>
      <t>Existencia en la cercanía del local educativo de  cabinas de Internet, salas de videojuegos,  tragamonedas, locales de apuestas, casinos, etc.</t>
    </r>
  </si>
  <si>
    <r>
      <t>3.3.8.   Ludopatía</t>
    </r>
    <r>
      <rPr>
        <sz val="7"/>
        <color rgb="FF002060"/>
        <rFont val="Century Gothic"/>
        <family val="2"/>
      </rPr>
      <t xml:space="preserve"> / </t>
    </r>
    <r>
      <rPr>
        <b/>
        <sz val="7"/>
        <color rgb="FF002060"/>
        <rFont val="Century Gothic"/>
        <family val="2"/>
      </rPr>
      <t>estudiantes, personal docente o administrativo, jugadores obsesionados  por la información y comunicación virtual con el uso de la internet, telefonía celular, etc.</t>
    </r>
  </si>
  <si>
    <t xml:space="preserve">INDICE  DE SEGURIDAD PONDERADO
EN CUANTO AL ENTORNO DEL LOCAL EDUCATIVO </t>
  </si>
  <si>
    <t xml:space="preserve">INDICE DE SEGURIDAD PONDERADO DE LOS ELEMENTOS ESTRUCTURALES </t>
  </si>
  <si>
    <t xml:space="preserve">INDICE DE SEGURIDAD PONDERADO DE LOS ELEMENTOS NO ESTRUCTURALES </t>
  </si>
  <si>
    <t xml:space="preserve">INDICE DE SEGURIDAD PODERADO EN CUANTO A LOS 
RIESGOS SOCIALES EN LA INSTITUCIÓN EDUCATIVAY SU COMUNIDAD </t>
  </si>
  <si>
    <t>SEGURIDAD DE LOS ELEMENTOS 
ESTRUCTURALES</t>
  </si>
  <si>
    <t>SEGURIDAD DE LOS ELEMENTOS 
NO ESTRUCTURALES</t>
  </si>
  <si>
    <t>SEGURIDAD DE LOS ELEMENTOS 
FUNCIONALES</t>
  </si>
  <si>
    <t>INDICE DE SEGURIDAD PONDERADO DE LOS ELEMENTOS FUNCIONALES</t>
  </si>
  <si>
    <t>jesus prese</t>
  </si>
  <si>
    <t>3. ENTORNO SOCIAL EN LA INSTITUCIÓN EDUCATIVA                                                                 Y SU COMUNIDAD</t>
  </si>
  <si>
    <t>COLEGIO COOPERATIVO UNIÓN SOCIAL</t>
  </si>
  <si>
    <t>COLEGIO MAGDALENA ORTEGA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</si>
</sst>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%"/>
  </numFmts>
  <fonts count="34" x14ac:knownFonts="1">
    <font>
      <sz val="11"/>
      <color theme="1"/>
      <name val="Calibri"/>
      <family val="2"/>
      <scheme val="minor"/>
    </font>
    <font>
      <sz val="7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7"/>
      <color theme="3" tint="-0.499984740745262"/>
      <name val="Century Gothic"/>
      <family val="2"/>
    </font>
    <font>
      <b/>
      <sz val="12"/>
      <color theme="3" tint="-0.499984740745262"/>
      <name val="Century Gothic"/>
      <family val="2"/>
    </font>
    <font>
      <b/>
      <sz val="10"/>
      <color theme="0"/>
      <name val="Century Gothic"/>
      <family val="2"/>
    </font>
    <font>
      <b/>
      <sz val="12"/>
      <color theme="0"/>
      <name val="Century Gothic"/>
      <family val="2"/>
    </font>
    <font>
      <b/>
      <sz val="8"/>
      <color theme="3" tint="-0.499984740745262"/>
      <name val="Century Gothic"/>
      <family val="2"/>
    </font>
    <font>
      <sz val="11"/>
      <color theme="3" tint="-0.499984740745262"/>
      <name val="Century Gothic"/>
      <family val="2"/>
    </font>
    <font>
      <b/>
      <sz val="10"/>
      <color theme="3" tint="-0.499984740745262"/>
      <name val="Century Gothic"/>
      <family val="2"/>
    </font>
    <font>
      <sz val="8"/>
      <color rgb="FF000000"/>
      <name val="Century Gothic"/>
      <family val="2"/>
    </font>
    <font>
      <b/>
      <sz val="10"/>
      <color rgb="FF002060"/>
      <name val="Century Gothic"/>
      <family val="2"/>
    </font>
    <font>
      <b/>
      <sz val="11"/>
      <color theme="3" tint="-0.499984740745262"/>
      <name val="Century Gothic"/>
      <family val="2"/>
    </font>
    <font>
      <sz val="8"/>
      <color rgb="FF595959"/>
      <name val="Century Gothic"/>
      <family val="2"/>
    </font>
    <font>
      <sz val="8"/>
      <color theme="1"/>
      <name val="Century Gothic"/>
      <family val="2"/>
    </font>
    <font>
      <b/>
      <sz val="8"/>
      <color rgb="FF002060"/>
      <name val="Century Gothic"/>
      <family val="2"/>
    </font>
    <font>
      <sz val="11"/>
      <color rgb="FF002060"/>
      <name val="Century Gothic"/>
      <family val="2"/>
    </font>
    <font>
      <b/>
      <sz val="7"/>
      <color rgb="FF002060"/>
      <name val="Century Gothic"/>
      <family val="2"/>
    </font>
    <font>
      <sz val="11"/>
      <color rgb="FF002060"/>
      <name val="Calibri"/>
      <family val="2"/>
      <scheme val="minor"/>
    </font>
    <font>
      <sz val="7"/>
      <color rgb="FF002060"/>
      <name val="Century Gothic"/>
      <family val="2"/>
    </font>
    <font>
      <b/>
      <sz val="12"/>
      <color rgb="FF002060"/>
      <name val="Century Gothic"/>
      <family val="2"/>
    </font>
    <font>
      <sz val="10"/>
      <color rgb="FF002060"/>
      <name val="Century Gothic"/>
      <family val="2"/>
    </font>
    <font>
      <sz val="8"/>
      <color rgb="FF002060"/>
      <name val="Century Gothic"/>
      <family val="2"/>
    </font>
    <font>
      <sz val="12"/>
      <color rgb="FF002060"/>
      <name val="Century Gothic"/>
      <family val="2"/>
    </font>
    <font>
      <b/>
      <sz val="11"/>
      <color rgb="FF002060"/>
      <name val="Century Gothic"/>
      <family val="2"/>
    </font>
    <font>
      <b/>
      <sz val="8"/>
      <color theme="0"/>
      <name val="Century Gothic"/>
      <family val="2"/>
    </font>
    <font>
      <b/>
      <sz val="14"/>
      <color theme="0"/>
      <name val="Century Gothic"/>
      <family val="2"/>
    </font>
    <font>
      <b/>
      <sz val="14"/>
      <color theme="3" tint="-0.499984740745262"/>
      <name val="Century Gothic"/>
      <family val="2"/>
    </font>
    <font>
      <b/>
      <sz val="16"/>
      <color theme="3" tint="-0.499984740745262"/>
      <name val="Century Gothic"/>
      <family val="2"/>
    </font>
    <font>
      <b/>
      <sz val="12"/>
      <color rgb="FFFFFFFF"/>
      <name val="Century Gothic"/>
      <family val="2"/>
    </font>
    <font>
      <b/>
      <sz val="12"/>
      <color rgb="FF595959"/>
      <name val="Century Gothic"/>
      <family val="2"/>
    </font>
    <font>
      <b/>
      <sz val="14"/>
      <color theme="1"/>
      <name val="Century Gothic"/>
      <family val="2"/>
    </font>
    <font>
      <b/>
      <sz val="14"/>
      <color rgb="FF002060"/>
      <name val="Century Gothic"/>
      <family val="2"/>
    </font>
  </fonts>
  <fills count="2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/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hair">
        <color theme="4"/>
      </right>
      <top/>
      <bottom style="hair">
        <color theme="4"/>
      </bottom>
      <diagonal/>
    </border>
    <border>
      <left/>
      <right/>
      <top/>
      <bottom style="hair">
        <color theme="4"/>
      </bottom>
      <diagonal/>
    </border>
    <border>
      <left/>
      <right style="hair">
        <color theme="4"/>
      </right>
      <top/>
      <bottom/>
      <diagonal/>
    </border>
    <border>
      <left style="hair">
        <color theme="4"/>
      </left>
      <right/>
      <top style="hair">
        <color theme="4"/>
      </top>
      <bottom/>
      <diagonal/>
    </border>
    <border>
      <left/>
      <right style="hair">
        <color theme="4"/>
      </right>
      <top/>
      <bottom style="hair">
        <color theme="4"/>
      </bottom>
      <diagonal/>
    </border>
    <border>
      <left style="hair">
        <color theme="4"/>
      </left>
      <right/>
      <top/>
      <bottom/>
      <diagonal/>
    </border>
    <border>
      <left/>
      <right style="hair">
        <color theme="4"/>
      </right>
      <top style="hair">
        <color theme="4"/>
      </top>
      <bottom/>
      <diagonal/>
    </border>
    <border>
      <left style="hair">
        <color theme="4"/>
      </left>
      <right/>
      <top/>
      <bottom style="hair">
        <color theme="4"/>
      </bottom>
      <diagonal/>
    </border>
    <border>
      <left/>
      <right/>
      <top/>
      <bottom style="thick">
        <color theme="0" tint="-4.9989318521683403E-2"/>
      </bottom>
      <diagonal/>
    </border>
    <border>
      <left/>
      <right style="hair">
        <color theme="0"/>
      </right>
      <top/>
      <bottom style="thick">
        <color theme="0" tint="-4.9989318521683403E-2"/>
      </bottom>
      <diagonal/>
    </border>
    <border>
      <left/>
      <right/>
      <top style="thick">
        <color theme="0" tint="-4.9989318521683403E-2"/>
      </top>
      <bottom style="thick">
        <color theme="0" tint="-4.9989318521683403E-2"/>
      </bottom>
      <diagonal/>
    </border>
    <border>
      <left/>
      <right style="hair">
        <color theme="0"/>
      </right>
      <top style="thick">
        <color theme="0" tint="-4.9989318521683403E-2"/>
      </top>
      <bottom style="thick">
        <color theme="0" tint="-4.9989318521683403E-2"/>
      </bottom>
      <diagonal/>
    </border>
    <border>
      <left/>
      <right/>
      <top style="thick">
        <color theme="0" tint="-4.9989318521683403E-2"/>
      </top>
      <bottom/>
      <diagonal/>
    </border>
    <border>
      <left/>
      <right style="hair">
        <color theme="0"/>
      </right>
      <top style="thick">
        <color theme="0" tint="-4.9989318521683403E-2"/>
      </top>
      <bottom/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/>
      <bottom style="dotted">
        <color rgb="FF0070C0"/>
      </bottom>
      <diagonal/>
    </border>
    <border>
      <left/>
      <right style="dotted">
        <color rgb="FF0070C0"/>
      </right>
      <top/>
      <bottom style="dotted">
        <color rgb="FF0070C0"/>
      </bottom>
      <diagonal/>
    </border>
    <border>
      <left style="dotted">
        <color rgb="FF0070C0"/>
      </left>
      <right/>
      <top/>
      <bottom/>
      <diagonal/>
    </border>
    <border>
      <left style="dotted">
        <color rgb="FF0070C0"/>
      </left>
      <right/>
      <top style="dotted">
        <color rgb="FF0070C0"/>
      </top>
      <bottom style="dotted">
        <color rgb="FF0070C0"/>
      </bottom>
      <diagonal/>
    </border>
    <border>
      <left/>
      <right/>
      <top style="dotted">
        <color rgb="FF0070C0"/>
      </top>
      <bottom style="dotted">
        <color rgb="FF0070C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08">
    <xf numFmtId="0" fontId="0" fillId="0" borderId="0" xfId="0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/>
    <xf numFmtId="0" fontId="1" fillId="0" borderId="0" xfId="0" applyFont="1" applyBorder="1" applyAlignment="1">
      <alignment horizontal="right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/>
    <xf numFmtId="0" fontId="3" fillId="0" borderId="11" xfId="0" applyFont="1" applyBorder="1"/>
    <xf numFmtId="0" fontId="11" fillId="0" borderId="14" xfId="0" applyFont="1" applyBorder="1" applyAlignment="1">
      <alignment horizontal="left" vertical="center"/>
    </xf>
    <xf numFmtId="0" fontId="12" fillId="0" borderId="10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12" fillId="0" borderId="3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3" xfId="0" applyFont="1" applyBorder="1"/>
    <xf numFmtId="0" fontId="12" fillId="0" borderId="13" xfId="0" applyFont="1" applyBorder="1"/>
    <xf numFmtId="0" fontId="12" fillId="0" borderId="14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8" xfId="0" applyFont="1" applyBorder="1"/>
    <xf numFmtId="0" fontId="12" fillId="0" borderId="11" xfId="0" applyFont="1" applyBorder="1"/>
    <xf numFmtId="0" fontId="12" fillId="0" borderId="10" xfId="0" applyFont="1" applyBorder="1"/>
    <xf numFmtId="0" fontId="12" fillId="0" borderId="14" xfId="0" applyFont="1" applyBorder="1"/>
    <xf numFmtId="0" fontId="12" fillId="0" borderId="12" xfId="0" applyFont="1" applyBorder="1" applyAlignment="1">
      <alignment horizontal="right" vertical="center"/>
    </xf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0" fontId="12" fillId="0" borderId="9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0" fontId="7" fillId="12" borderId="0" xfId="0" applyFont="1" applyFill="1" applyBorder="1" applyAlignment="1">
      <alignment vertical="center"/>
    </xf>
    <xf numFmtId="0" fontId="11" fillId="0" borderId="3" xfId="0" applyFont="1" applyBorder="1" applyAlignment="1">
      <alignment horizontal="left" vertical="center"/>
    </xf>
    <xf numFmtId="0" fontId="3" fillId="0" borderId="3" xfId="0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right" vertical="center"/>
    </xf>
    <xf numFmtId="0" fontId="18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9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9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9" fontId="17" fillId="0" borderId="3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9" fontId="17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9" fontId="23" fillId="0" borderId="0" xfId="1" applyFont="1" applyAlignment="1">
      <alignment horizontal="center" vertical="center"/>
    </xf>
    <xf numFmtId="10" fontId="23" fillId="0" borderId="0" xfId="1" applyNumberFormat="1" applyFont="1" applyAlignment="1">
      <alignment horizontal="center" vertical="center"/>
    </xf>
    <xf numFmtId="9" fontId="23" fillId="0" borderId="0" xfId="1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0" fontId="23" fillId="0" borderId="0" xfId="1" applyNumberFormat="1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5" fillId="0" borderId="0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9" fontId="15" fillId="0" borderId="0" xfId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6" fillId="0" borderId="0" xfId="0" applyFont="1" applyFill="1" applyAlignment="1">
      <alignment horizontal="center" vertical="center"/>
    </xf>
    <xf numFmtId="9" fontId="15" fillId="0" borderId="0" xfId="1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/>
    </xf>
    <xf numFmtId="0" fontId="7" fillId="14" borderId="0" xfId="0" applyFont="1" applyFill="1" applyAlignment="1">
      <alignment vertical="center"/>
    </xf>
    <xf numFmtId="9" fontId="28" fillId="3" borderId="28" xfId="0" applyNumberFormat="1" applyFont="1" applyFill="1" applyBorder="1" applyAlignment="1">
      <alignment horizontal="center" vertical="center"/>
    </xf>
    <xf numFmtId="9" fontId="29" fillId="3" borderId="28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27" fillId="6" borderId="24" xfId="0" applyFont="1" applyFill="1" applyBorder="1" applyAlignment="1">
      <alignment horizontal="center" vertical="center" wrapText="1"/>
    </xf>
    <xf numFmtId="0" fontId="28" fillId="4" borderId="24" xfId="0" applyFont="1" applyFill="1" applyBorder="1" applyAlignment="1">
      <alignment horizontal="center" vertical="center" wrapText="1"/>
    </xf>
    <xf numFmtId="0" fontId="27" fillId="13" borderId="24" xfId="0" applyFont="1" applyFill="1" applyBorder="1" applyAlignment="1">
      <alignment horizontal="center" vertical="center" wrapText="1"/>
    </xf>
    <xf numFmtId="0" fontId="30" fillId="11" borderId="21" xfId="0" applyFont="1" applyFill="1" applyBorder="1" applyAlignment="1">
      <alignment horizontal="center" vertical="center" wrapText="1"/>
    </xf>
    <xf numFmtId="0" fontId="30" fillId="11" borderId="22" xfId="0" applyFont="1" applyFill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9" fontId="32" fillId="0" borderId="2" xfId="0" applyNumberFormat="1" applyFont="1" applyBorder="1" applyAlignment="1">
      <alignment horizontal="center" vertical="center"/>
    </xf>
    <xf numFmtId="9" fontId="32" fillId="0" borderId="1" xfId="0" applyNumberFormat="1" applyFont="1" applyBorder="1" applyAlignment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0" fontId="17" fillId="9" borderId="1" xfId="0" applyFont="1" applyFill="1" applyBorder="1" applyAlignment="1" applyProtection="1">
      <alignment horizontal="center" vertical="center"/>
      <protection locked="0"/>
    </xf>
    <xf numFmtId="0" fontId="17" fillId="8" borderId="1" xfId="0" applyFont="1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center" vertical="center"/>
      <protection locked="0"/>
    </xf>
    <xf numFmtId="166" fontId="23" fillId="0" borderId="0" xfId="1" applyNumberFormat="1" applyFont="1" applyAlignment="1">
      <alignment horizontal="center" vertical="center"/>
    </xf>
    <xf numFmtId="165" fontId="20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10" fontId="23" fillId="0" borderId="0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164" fontId="17" fillId="0" borderId="0" xfId="0" applyNumberFormat="1" applyFont="1" applyAlignment="1">
      <alignment vertical="center"/>
    </xf>
    <xf numFmtId="0" fontId="1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24" fillId="7" borderId="1" xfId="0" applyFont="1" applyFill="1" applyBorder="1" applyAlignment="1" applyProtection="1">
      <alignment horizontal="center" vertical="center" wrapText="1"/>
      <protection locked="0"/>
    </xf>
    <xf numFmtId="0" fontId="24" fillId="9" borderId="1" xfId="0" applyFont="1" applyFill="1" applyBorder="1" applyAlignment="1" applyProtection="1">
      <alignment horizontal="center" vertical="center" wrapText="1"/>
      <protection locked="0"/>
    </xf>
    <xf numFmtId="0" fontId="24" fillId="8" borderId="1" xfId="0" applyFont="1" applyFill="1" applyBorder="1" applyAlignment="1" applyProtection="1">
      <alignment horizontal="center" vertical="center" wrapText="1"/>
      <protection locked="0"/>
    </xf>
    <xf numFmtId="0" fontId="24" fillId="5" borderId="1" xfId="0" applyFont="1" applyFill="1" applyBorder="1" applyAlignment="1" applyProtection="1">
      <alignment horizontal="center" vertical="center"/>
      <protection locked="0"/>
    </xf>
    <xf numFmtId="0" fontId="24" fillId="8" borderId="1" xfId="0" applyFont="1" applyFill="1" applyBorder="1" applyAlignment="1" applyProtection="1">
      <alignment horizontal="center" vertical="center"/>
      <protection locked="0"/>
    </xf>
    <xf numFmtId="0" fontId="24" fillId="9" borderId="1" xfId="0" applyFont="1" applyFill="1" applyBorder="1" applyAlignment="1" applyProtection="1">
      <alignment horizontal="center" vertical="center"/>
      <protection locked="0"/>
    </xf>
    <xf numFmtId="0" fontId="24" fillId="7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12" fillId="0" borderId="9" xfId="0" applyNumberFormat="1" applyFont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 wrapText="1"/>
    </xf>
    <xf numFmtId="0" fontId="19" fillId="0" borderId="9" xfId="0" applyFont="1" applyBorder="1" applyAlignment="1">
      <alignment horizontal="right" vertical="center" wrapText="1"/>
    </xf>
    <xf numFmtId="0" fontId="16" fillId="0" borderId="9" xfId="0" applyFont="1" applyFill="1" applyBorder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7" fillId="0" borderId="0" xfId="0" applyFont="1" applyAlignment="1" applyProtection="1">
      <alignment horizontal="left" vertical="center"/>
      <protection locked="0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9" fontId="17" fillId="18" borderId="4" xfId="0" applyNumberFormat="1" applyFont="1" applyFill="1" applyBorder="1" applyAlignment="1">
      <alignment horizontal="center" vertical="center"/>
    </xf>
    <xf numFmtId="9" fontId="17" fillId="18" borderId="2" xfId="0" applyNumberFormat="1" applyFont="1" applyFill="1" applyBorder="1" applyAlignment="1">
      <alignment horizontal="center" vertical="center"/>
    </xf>
    <xf numFmtId="9" fontId="17" fillId="18" borderId="5" xfId="0" applyNumberFormat="1" applyFont="1" applyFill="1" applyBorder="1" applyAlignment="1">
      <alignment horizontal="center" vertical="center"/>
    </xf>
    <xf numFmtId="9" fontId="17" fillId="0" borderId="14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18" borderId="2" xfId="0" applyFont="1" applyFill="1" applyBorder="1" applyAlignment="1">
      <alignment horizontal="center" vertical="center"/>
    </xf>
    <xf numFmtId="0" fontId="17" fillId="18" borderId="5" xfId="0" applyFont="1" applyFill="1" applyBorder="1" applyAlignment="1">
      <alignment horizontal="center" vertical="center"/>
    </xf>
    <xf numFmtId="0" fontId="17" fillId="18" borderId="4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26" fillId="19" borderId="1" xfId="0" applyFont="1" applyFill="1" applyBorder="1" applyAlignment="1">
      <alignment horizontal="center" vertical="center"/>
    </xf>
    <xf numFmtId="0" fontId="26" fillId="19" borderId="4" xfId="0" applyFont="1" applyFill="1" applyBorder="1" applyAlignment="1">
      <alignment horizontal="center" vertical="center"/>
    </xf>
    <xf numFmtId="0" fontId="26" fillId="19" borderId="5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7" fillId="15" borderId="0" xfId="0" applyFont="1" applyFill="1" applyAlignment="1">
      <alignment horizontal="left" vertical="center" wrapText="1"/>
    </xf>
    <xf numFmtId="9" fontId="17" fillId="18" borderId="4" xfId="0" applyNumberFormat="1" applyFont="1" applyFill="1" applyBorder="1" applyAlignment="1">
      <alignment horizontal="center" vertical="center" wrapText="1"/>
    </xf>
    <xf numFmtId="9" fontId="17" fillId="18" borderId="2" xfId="0" applyNumberFormat="1" applyFont="1" applyFill="1" applyBorder="1" applyAlignment="1">
      <alignment horizontal="center" vertical="center" wrapText="1"/>
    </xf>
    <xf numFmtId="9" fontId="17" fillId="18" borderId="5" xfId="0" applyNumberFormat="1" applyFont="1" applyFill="1" applyBorder="1" applyAlignment="1">
      <alignment horizontal="center" vertical="center" wrapText="1"/>
    </xf>
    <xf numFmtId="9" fontId="17" fillId="0" borderId="12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9" fontId="17" fillId="0" borderId="14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18" borderId="2" xfId="0" applyFont="1" applyFill="1" applyBorder="1" applyAlignment="1">
      <alignment horizontal="center" vertical="center" wrapText="1"/>
    </xf>
    <xf numFmtId="0" fontId="17" fillId="18" borderId="5" xfId="0" applyFont="1" applyFill="1" applyBorder="1" applyAlignment="1">
      <alignment horizontal="center" vertical="center" wrapText="1"/>
    </xf>
    <xf numFmtId="0" fontId="17" fillId="18" borderId="4" xfId="0" applyFont="1" applyFill="1" applyBorder="1" applyAlignment="1">
      <alignment horizontal="center" vertical="center" wrapText="1"/>
    </xf>
    <xf numFmtId="9" fontId="17" fillId="0" borderId="10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7" fillId="17" borderId="0" xfId="0" applyFont="1" applyFill="1" applyAlignment="1">
      <alignment horizontal="left" vertical="center"/>
    </xf>
    <xf numFmtId="0" fontId="18" fillId="3" borderId="1" xfId="0" applyFont="1" applyFill="1" applyBorder="1" applyAlignment="1" applyProtection="1">
      <alignment horizontal="left" vertical="center" wrapText="1"/>
      <protection locked="0"/>
    </xf>
    <xf numFmtId="10" fontId="17" fillId="0" borderId="4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26" fillId="19" borderId="12" xfId="0" applyFont="1" applyFill="1" applyBorder="1" applyAlignment="1">
      <alignment horizontal="center" vertical="center"/>
    </xf>
    <xf numFmtId="0" fontId="26" fillId="19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7" fillId="0" borderId="9" xfId="0" applyFont="1" applyBorder="1" applyAlignment="1">
      <alignment horizontal="right" vertical="center" wrapText="1"/>
    </xf>
    <xf numFmtId="0" fontId="18" fillId="3" borderId="1" xfId="0" applyFont="1" applyFill="1" applyBorder="1" applyAlignment="1" applyProtection="1">
      <alignment horizontal="center" vertical="center"/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10" fontId="17" fillId="0" borderId="8" xfId="0" applyNumberFormat="1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0" fontId="17" fillId="0" borderId="14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8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7" fillId="10" borderId="0" xfId="0" applyFont="1" applyFill="1" applyAlignment="1">
      <alignment horizontal="left" vertical="center"/>
    </xf>
    <xf numFmtId="0" fontId="18" fillId="2" borderId="0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9" fontId="17" fillId="0" borderId="4" xfId="0" applyNumberFormat="1" applyFont="1" applyBorder="1" applyAlignment="1">
      <alignment horizontal="center" vertical="center"/>
    </xf>
    <xf numFmtId="9" fontId="17" fillId="0" borderId="2" xfId="0" applyNumberFormat="1" applyFont="1" applyBorder="1" applyAlignment="1">
      <alignment horizontal="center" vertical="center"/>
    </xf>
    <xf numFmtId="9" fontId="17" fillId="0" borderId="5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9" fontId="17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9" fontId="17" fillId="18" borderId="4" xfId="1" applyFont="1" applyFill="1" applyBorder="1" applyAlignment="1">
      <alignment horizontal="center" vertical="center"/>
    </xf>
    <xf numFmtId="9" fontId="17" fillId="18" borderId="2" xfId="1" applyFont="1" applyFill="1" applyBorder="1" applyAlignment="1">
      <alignment horizontal="center" vertical="center"/>
    </xf>
    <xf numFmtId="9" fontId="17" fillId="18" borderId="5" xfId="1" applyFont="1" applyFill="1" applyBorder="1" applyAlignment="1">
      <alignment horizontal="center" vertical="center"/>
    </xf>
    <xf numFmtId="0" fontId="18" fillId="3" borderId="6" xfId="0" applyFont="1" applyFill="1" applyBorder="1" applyAlignment="1" applyProtection="1">
      <alignment horizontal="center" vertical="center"/>
      <protection locked="0"/>
    </xf>
    <xf numFmtId="0" fontId="18" fillId="3" borderId="7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right" vertical="center" wrapText="1"/>
    </xf>
    <xf numFmtId="9" fontId="17" fillId="0" borderId="12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6" fillId="16" borderId="0" xfId="0" applyFont="1" applyFill="1" applyBorder="1" applyAlignment="1">
      <alignment horizontal="left" vertical="center"/>
    </xf>
    <xf numFmtId="0" fontId="30" fillId="11" borderId="25" xfId="0" applyFont="1" applyFill="1" applyBorder="1" applyAlignment="1">
      <alignment horizontal="center" vertical="center" wrapText="1"/>
    </xf>
    <xf numFmtId="0" fontId="30" fillId="11" borderId="0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7" fillId="14" borderId="15" xfId="0" applyFont="1" applyFill="1" applyBorder="1" applyAlignment="1">
      <alignment horizontal="right" vertical="center" wrapText="1"/>
    </xf>
    <xf numFmtId="0" fontId="7" fillId="14" borderId="16" xfId="0" applyFont="1" applyFill="1" applyBorder="1" applyAlignment="1">
      <alignment horizontal="right" vertical="center" wrapText="1"/>
    </xf>
    <xf numFmtId="0" fontId="28" fillId="3" borderId="0" xfId="0" applyFont="1" applyFill="1" applyBorder="1" applyAlignment="1">
      <alignment horizontal="right" vertical="center" wrapText="1"/>
    </xf>
    <xf numFmtId="0" fontId="33" fillId="0" borderId="0" xfId="0" applyFont="1" applyAlignment="1">
      <alignment horizontal="center" vertical="center"/>
    </xf>
    <xf numFmtId="0" fontId="7" fillId="15" borderId="17" xfId="0" applyFont="1" applyFill="1" applyBorder="1" applyAlignment="1">
      <alignment horizontal="right" vertical="center" wrapText="1"/>
    </xf>
    <xf numFmtId="0" fontId="7" fillId="15" borderId="18" xfId="0" applyFont="1" applyFill="1" applyBorder="1" applyAlignment="1">
      <alignment horizontal="right" vertical="center" wrapText="1"/>
    </xf>
    <xf numFmtId="0" fontId="7" fillId="17" borderId="17" xfId="0" applyFont="1" applyFill="1" applyBorder="1" applyAlignment="1">
      <alignment horizontal="right" vertical="center" wrapText="1"/>
    </xf>
    <xf numFmtId="0" fontId="7" fillId="17" borderId="18" xfId="0" applyFont="1" applyFill="1" applyBorder="1" applyAlignment="1">
      <alignment horizontal="right" vertical="center" wrapText="1"/>
    </xf>
    <xf numFmtId="0" fontId="7" fillId="10" borderId="17" xfId="0" applyFont="1" applyFill="1" applyBorder="1" applyAlignment="1">
      <alignment horizontal="right" vertical="center" wrapText="1"/>
    </xf>
    <xf numFmtId="0" fontId="7" fillId="10" borderId="18" xfId="0" applyFont="1" applyFill="1" applyBorder="1" applyAlignment="1">
      <alignment horizontal="right" vertical="center" wrapText="1"/>
    </xf>
    <xf numFmtId="0" fontId="7" fillId="16" borderId="19" xfId="0" applyFont="1" applyFill="1" applyBorder="1" applyAlignment="1">
      <alignment horizontal="right" vertical="center" wrapText="1"/>
    </xf>
    <xf numFmtId="0" fontId="7" fillId="16" borderId="20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18" fillId="0" borderId="0" xfId="0" applyFont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9933"/>
      <color rgb="FFFF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>
                <a:latin typeface="Century Gothic" pitchFamily="34" charset="0"/>
              </a:defRPr>
            </a:pPr>
            <a:r>
              <a:rPr lang="en-US">
                <a:latin typeface="Century Gothic" pitchFamily="34" charset="0"/>
              </a:rPr>
              <a:t>INDICE DE SEGURIDAD POR COMPONENTE</a:t>
            </a:r>
          </a:p>
        </c:rich>
      </c:tx>
      <c:overlay val="0"/>
    </c:title>
    <c:autoTitleDeleted val="0"/>
    <c:plotArea>
      <c:layout/>
      <c:radarChart>
        <c:radarStyle val="filled"/>
        <c:varyColors val="0"/>
        <c:ser>
          <c:idx val="0"/>
          <c:order val="0"/>
          <c:cat>
            <c:strRef>
              <c:f>'INDICE DE SEGURIDAD'!$A$8:$A$12</c:f>
              <c:strCache>
                <c:ptCount val="5"/>
                <c:pt idx="0">
                  <c:v>ENTORNO 
DEL LOCAL EDUCATIVO</c:v>
                </c:pt>
                <c:pt idx="1">
                  <c:v>RIESGOS SOCIALES 
EN LA INSTITUCIÓN EDUCATIVA Y SU COMUNIDAD</c:v>
                </c:pt>
                <c:pt idx="2">
                  <c:v>SEGURIDAD DE LOS ELEMENTOS 
ESTRUCTURALES</c:v>
                </c:pt>
                <c:pt idx="3">
                  <c:v>SEGURIDAD DE LOS ELEMENTOS 
NO ESTRUCTURALES</c:v>
                </c:pt>
                <c:pt idx="4">
                  <c:v>SEGURIDAD DE LOS ELEMENTOS 
FUNCIONALES</c:v>
                </c:pt>
              </c:strCache>
            </c:strRef>
          </c:cat>
          <c:val>
            <c:numRef>
              <c:f>'INDICE DE SEGURIDAD'!$B$8:$B$12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cat>
            <c:strRef>
              <c:f>'INDICE DE SEGURIDAD'!$A$8:$A$12</c:f>
              <c:strCache>
                <c:ptCount val="5"/>
                <c:pt idx="0">
                  <c:v>ENTORNO 
DEL LOCAL EDUCATIVO</c:v>
                </c:pt>
                <c:pt idx="1">
                  <c:v>RIESGOS SOCIALES 
EN LA INSTITUCIÓN EDUCATIVA Y SU COMUNIDAD</c:v>
                </c:pt>
                <c:pt idx="2">
                  <c:v>SEGURIDAD DE LOS ELEMENTOS 
ESTRUCTURALES</c:v>
                </c:pt>
                <c:pt idx="3">
                  <c:v>SEGURIDAD DE LOS ELEMENTOS 
NO ESTRUCTURALES</c:v>
                </c:pt>
                <c:pt idx="4">
                  <c:v>SEGURIDAD DE LOS ELEMENTOS 
FUNCIONALES</c:v>
                </c:pt>
              </c:strCache>
            </c:strRef>
          </c:cat>
          <c:val>
            <c:numRef>
              <c:f>'INDICE DE SEGURIDAD'!$C$8:$C$12</c:f>
              <c:numCache>
                <c:formatCode>General</c:formatCode>
                <c:ptCount val="5"/>
              </c:numCache>
            </c:numRef>
          </c:val>
        </c:ser>
        <c:ser>
          <c:idx val="2"/>
          <c:order val="2"/>
          <c:cat>
            <c:strRef>
              <c:f>'INDICE DE SEGURIDAD'!$A$8:$A$12</c:f>
              <c:strCache>
                <c:ptCount val="5"/>
                <c:pt idx="0">
                  <c:v>ENTORNO 
DEL LOCAL EDUCATIVO</c:v>
                </c:pt>
                <c:pt idx="1">
                  <c:v>RIESGOS SOCIALES 
EN LA INSTITUCIÓN EDUCATIVA Y SU COMUNIDAD</c:v>
                </c:pt>
                <c:pt idx="2">
                  <c:v>SEGURIDAD DE LOS ELEMENTOS 
ESTRUCTURALES</c:v>
                </c:pt>
                <c:pt idx="3">
                  <c:v>SEGURIDAD DE LOS ELEMENTOS 
NO ESTRUCTURALES</c:v>
                </c:pt>
                <c:pt idx="4">
                  <c:v>SEGURIDAD DE LOS ELEMENTOS 
FUNCIONALES</c:v>
                </c:pt>
              </c:strCache>
            </c:strRef>
          </c:cat>
          <c:val>
            <c:numRef>
              <c:f>'INDICE DE SEGURIDAD'!$D$8:$D$12</c:f>
              <c:numCache>
                <c:formatCode>0%</c:formatCode>
                <c:ptCount val="5"/>
                <c:pt idx="0">
                  <c:v>0.89761904761904765</c:v>
                </c:pt>
                <c:pt idx="1">
                  <c:v>0.91666666666666663</c:v>
                </c:pt>
                <c:pt idx="2">
                  <c:v>0.77114399999999994</c:v>
                </c:pt>
                <c:pt idx="3">
                  <c:v>0.64920900000000004</c:v>
                </c:pt>
                <c:pt idx="4">
                  <c:v>0.72250000000000003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43648"/>
        <c:axId val="29249536"/>
      </c:radarChart>
      <c:catAx>
        <c:axId val="2924364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solidFill>
                  <a:srgbClr val="002060"/>
                </a:solidFill>
                <a:latin typeface="Century Gothic" pitchFamily="34" charset="0"/>
              </a:defRPr>
            </a:pPr>
            <a:endParaRPr lang="es-MX"/>
          </a:p>
        </c:txPr>
        <c:crossAx val="29249536"/>
        <c:crosses val="autoZero"/>
        <c:auto val="1"/>
        <c:lblAlgn val="ctr"/>
        <c:lblOffset val="100"/>
        <c:noMultiLvlLbl val="0"/>
      </c:catAx>
      <c:valAx>
        <c:axId val="2924953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>
                <a:latin typeface="Century Gothic" pitchFamily="34" charset="0"/>
              </a:defRPr>
            </a:pPr>
            <a:endParaRPr lang="es-MX"/>
          </a:p>
        </c:txPr>
        <c:crossAx val="2924364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áfico8">
    <tabColor rgb="FF7030A0"/>
  </sheetPr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4"/>
  </sheetPr>
  <dimension ref="A1:E26"/>
  <sheetViews>
    <sheetView workbookViewId="0">
      <selection activeCell="J17" sqref="J17"/>
    </sheetView>
  </sheetViews>
  <sheetFormatPr baseColWidth="10" defaultColWidth="11.5703125" defaultRowHeight="16.5" x14ac:dyDescent="0.3"/>
  <cols>
    <col min="1" max="4" width="16.85546875" style="1" customWidth="1"/>
    <col min="5" max="16384" width="11.5703125" style="1"/>
  </cols>
  <sheetData>
    <row r="1" spans="1:5" ht="15" customHeight="1" x14ac:dyDescent="0.25">
      <c r="A1" s="4"/>
      <c r="B1" s="41"/>
      <c r="C1" s="49"/>
      <c r="D1" s="12"/>
      <c r="E1" s="10"/>
    </row>
    <row r="2" spans="1:5" ht="15" customHeight="1" x14ac:dyDescent="0.25">
      <c r="A2" s="186" t="s">
        <v>167</v>
      </c>
      <c r="B2" s="186"/>
      <c r="C2" s="186"/>
      <c r="D2" s="186"/>
      <c r="E2" s="10"/>
    </row>
    <row r="3" spans="1:5" ht="15" customHeight="1" x14ac:dyDescent="0.25">
      <c r="A3" s="5"/>
      <c r="B3" s="47"/>
      <c r="C3" s="50"/>
      <c r="D3" s="12"/>
      <c r="E3" s="10"/>
    </row>
    <row r="4" spans="1:5" ht="15" customHeight="1" x14ac:dyDescent="0.3">
      <c r="A4" s="51" t="s">
        <v>184</v>
      </c>
      <c r="B4" s="51"/>
      <c r="C4" s="51"/>
      <c r="D4" s="51"/>
      <c r="E4" s="10"/>
    </row>
    <row r="5" spans="1:5" s="6" customFormat="1" ht="4.1500000000000004" customHeight="1" x14ac:dyDescent="0.25">
      <c r="B5" s="11"/>
      <c r="C5" s="12"/>
      <c r="D5" s="12"/>
      <c r="E5" s="12"/>
    </row>
    <row r="6" spans="1:5" s="6" customFormat="1" ht="14.45" customHeight="1" x14ac:dyDescent="0.3">
      <c r="A6" s="17" t="s">
        <v>168</v>
      </c>
      <c r="B6" s="18"/>
      <c r="C6" s="19"/>
      <c r="D6" s="20"/>
      <c r="E6" s="12"/>
    </row>
    <row r="7" spans="1:5" s="6" customFormat="1" ht="14.45" customHeight="1" x14ac:dyDescent="0.3">
      <c r="A7" s="187" t="s">
        <v>254</v>
      </c>
      <c r="B7" s="188"/>
      <c r="C7" s="188"/>
      <c r="D7" s="189"/>
      <c r="E7" s="12"/>
    </row>
    <row r="8" spans="1:5" s="6" customFormat="1" ht="4.1500000000000004" customHeight="1" x14ac:dyDescent="0.3">
      <c r="A8" s="21"/>
      <c r="B8" s="22"/>
      <c r="C8" s="23"/>
      <c r="D8" s="24"/>
      <c r="E8" s="12"/>
    </row>
    <row r="9" spans="1:5" s="6" customFormat="1" ht="14.45" customHeight="1" x14ac:dyDescent="0.3">
      <c r="A9" s="17" t="s">
        <v>169</v>
      </c>
      <c r="B9" s="18"/>
      <c r="C9" s="19"/>
      <c r="D9" s="20"/>
      <c r="E9" s="12"/>
    </row>
    <row r="10" spans="1:5" s="6" customFormat="1" ht="14.45" customHeight="1" x14ac:dyDescent="0.25">
      <c r="A10" s="183"/>
      <c r="B10" s="184"/>
      <c r="C10" s="184"/>
      <c r="D10" s="185"/>
      <c r="E10" s="12"/>
    </row>
    <row r="11" spans="1:5" s="6" customFormat="1" ht="5.45" customHeight="1" x14ac:dyDescent="0.25">
      <c r="A11" s="21"/>
      <c r="B11" s="22"/>
      <c r="C11" s="23"/>
      <c r="D11" s="24"/>
      <c r="E11" s="12"/>
    </row>
    <row r="12" spans="1:5" x14ac:dyDescent="0.3">
      <c r="A12" s="17" t="s">
        <v>186</v>
      </c>
      <c r="B12" s="18"/>
      <c r="C12" s="25"/>
      <c r="D12" s="26"/>
    </row>
    <row r="13" spans="1:5" ht="13.9" x14ac:dyDescent="0.25">
      <c r="A13" s="183"/>
      <c r="B13" s="184"/>
      <c r="C13" s="184"/>
      <c r="D13" s="185"/>
    </row>
    <row r="14" spans="1:5" ht="13.9" x14ac:dyDescent="0.25">
      <c r="A14" s="183"/>
      <c r="B14" s="184"/>
      <c r="C14" s="184"/>
      <c r="D14" s="185"/>
    </row>
    <row r="15" spans="1:5" ht="4.9000000000000004" customHeight="1" x14ac:dyDescent="0.25">
      <c r="A15" s="27"/>
      <c r="B15" s="28"/>
      <c r="C15" s="29"/>
      <c r="D15" s="30"/>
    </row>
    <row r="16" spans="1:5" ht="13.9" x14ac:dyDescent="0.25">
      <c r="A16" s="17" t="s">
        <v>185</v>
      </c>
      <c r="B16" s="18"/>
      <c r="C16" s="25"/>
      <c r="D16" s="26"/>
    </row>
    <row r="17" spans="1:4" ht="13.9" x14ac:dyDescent="0.25">
      <c r="A17" s="183"/>
      <c r="B17" s="184"/>
      <c r="C17" s="184"/>
      <c r="D17" s="185"/>
    </row>
    <row r="18" spans="1:4" ht="5.45" customHeight="1" x14ac:dyDescent="0.25">
      <c r="A18" s="27"/>
      <c r="B18" s="28"/>
      <c r="C18" s="29"/>
      <c r="D18" s="30"/>
    </row>
    <row r="19" spans="1:4" ht="13.9" x14ac:dyDescent="0.25">
      <c r="A19" s="31" t="s">
        <v>187</v>
      </c>
      <c r="B19" s="25"/>
      <c r="C19" s="25"/>
      <c r="D19" s="26"/>
    </row>
    <row r="20" spans="1:4" ht="13.9" x14ac:dyDescent="0.25">
      <c r="A20" s="183"/>
      <c r="B20" s="184"/>
      <c r="C20" s="184"/>
      <c r="D20" s="185"/>
    </row>
    <row r="21" spans="1:4" ht="4.9000000000000004" customHeight="1" x14ac:dyDescent="0.25">
      <c r="A21" s="32"/>
      <c r="B21" s="29"/>
      <c r="C21" s="29"/>
      <c r="D21" s="30"/>
    </row>
    <row r="22" spans="1:4" x14ac:dyDescent="0.3">
      <c r="A22" s="31" t="s">
        <v>188</v>
      </c>
      <c r="B22" s="25"/>
      <c r="C22" s="25"/>
      <c r="D22" s="26"/>
    </row>
    <row r="23" spans="1:4" ht="13.9" x14ac:dyDescent="0.25">
      <c r="A23" s="33" t="s">
        <v>189</v>
      </c>
      <c r="B23" s="34"/>
      <c r="C23" s="35" t="s">
        <v>190</v>
      </c>
      <c r="D23" s="36"/>
    </row>
    <row r="24" spans="1:4" ht="4.1500000000000004" customHeight="1" x14ac:dyDescent="0.3">
      <c r="A24" s="16"/>
      <c r="B24" s="14"/>
      <c r="C24" s="14"/>
      <c r="D24" s="15"/>
    </row>
    <row r="25" spans="1:4" x14ac:dyDescent="0.3">
      <c r="A25" s="52"/>
      <c r="B25" s="53"/>
      <c r="C25" s="53"/>
      <c r="D25" s="53"/>
    </row>
    <row r="26" spans="1:4" x14ac:dyDescent="0.3">
      <c r="A26" s="9"/>
    </row>
  </sheetData>
  <mergeCells count="7">
    <mergeCell ref="A20:D20"/>
    <mergeCell ref="A2:D2"/>
    <mergeCell ref="A10:D10"/>
    <mergeCell ref="A13:D13"/>
    <mergeCell ref="A14:D14"/>
    <mergeCell ref="A17:D17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geOrder="overThenDown" orientation="portrait" horizontalDpi="4294967293" verticalDpi="4294967293" r:id="rId1"/>
  <headerFooter>
    <oddHeader>&amp;L&amp;G&amp;R&amp;G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 tint="-0.249977111117893"/>
    <pageSetUpPr fitToPage="1"/>
  </sheetPr>
  <dimension ref="A1:K65"/>
  <sheetViews>
    <sheetView tabSelected="1" topLeftCell="A5" zoomScaleNormal="100" workbookViewId="0">
      <selection activeCell="K19" sqref="K19"/>
    </sheetView>
  </sheetViews>
  <sheetFormatPr baseColWidth="10" defaultColWidth="11.5703125" defaultRowHeight="16.5" x14ac:dyDescent="0.25"/>
  <cols>
    <col min="1" max="1" width="34.7109375" style="38" customWidth="1"/>
    <col min="2" max="2" width="19.7109375" style="38" customWidth="1"/>
    <col min="3" max="6" width="6.28515625" style="37" customWidth="1"/>
    <col min="7" max="7" width="5.7109375" style="112" hidden="1" customWidth="1"/>
    <col min="8" max="9" width="5" style="112" hidden="1" customWidth="1"/>
    <col min="10" max="11" width="11.5703125" style="113"/>
    <col min="12" max="16384" width="11.5703125" style="38"/>
  </cols>
  <sheetData>
    <row r="1" spans="1:11" ht="15" customHeight="1" x14ac:dyDescent="0.25">
      <c r="B1" s="2"/>
      <c r="C1" s="8"/>
      <c r="D1" s="46"/>
      <c r="E1" s="46"/>
      <c r="F1" s="46"/>
    </row>
    <row r="2" spans="1:11" ht="15" customHeight="1" x14ac:dyDescent="0.25">
      <c r="A2" s="193" t="s">
        <v>167</v>
      </c>
      <c r="B2" s="193"/>
      <c r="C2" s="193"/>
      <c r="D2" s="193"/>
      <c r="E2" s="193"/>
      <c r="F2" s="193"/>
      <c r="G2" s="126"/>
    </row>
    <row r="3" spans="1:11" ht="6.75" customHeight="1" x14ac:dyDescent="0.25">
      <c r="A3" s="61"/>
      <c r="B3" s="61"/>
      <c r="C3" s="61"/>
      <c r="D3" s="61"/>
      <c r="E3" s="61"/>
      <c r="F3" s="61"/>
      <c r="G3" s="126"/>
    </row>
    <row r="4" spans="1:11" ht="15" customHeight="1" x14ac:dyDescent="0.25">
      <c r="A4" s="139" t="s">
        <v>168</v>
      </c>
      <c r="B4" s="195" t="s">
        <v>257</v>
      </c>
      <c r="C4" s="195"/>
      <c r="D4" s="195"/>
      <c r="E4" s="195"/>
      <c r="F4" s="195"/>
      <c r="G4" s="127"/>
    </row>
    <row r="5" spans="1:11" ht="15" customHeight="1" x14ac:dyDescent="0.25">
      <c r="A5" s="139" t="s">
        <v>169</v>
      </c>
      <c r="B5" s="195"/>
      <c r="C5" s="195"/>
      <c r="D5" s="195"/>
      <c r="E5" s="195"/>
      <c r="F5" s="195"/>
      <c r="G5" s="127"/>
    </row>
    <row r="6" spans="1:11" ht="8.25" customHeight="1" x14ac:dyDescent="0.25">
      <c r="A6" s="58"/>
      <c r="B6" s="64"/>
      <c r="C6" s="65"/>
      <c r="D6" s="65"/>
      <c r="E6" s="65"/>
      <c r="F6" s="65"/>
      <c r="G6" s="127"/>
    </row>
    <row r="7" spans="1:11" ht="15" customHeight="1" x14ac:dyDescent="0.25">
      <c r="A7" s="194" t="s">
        <v>234</v>
      </c>
      <c r="B7" s="194"/>
      <c r="C7" s="194"/>
      <c r="D7" s="194"/>
      <c r="E7" s="194"/>
      <c r="F7" s="194"/>
      <c r="G7" s="127"/>
    </row>
    <row r="8" spans="1:11" ht="7.5" customHeight="1" x14ac:dyDescent="0.25">
      <c r="B8" s="3"/>
      <c r="C8" s="8"/>
      <c r="D8" s="46"/>
      <c r="E8" s="46"/>
      <c r="F8" s="46"/>
    </row>
    <row r="9" spans="1:11" ht="15" customHeight="1" x14ac:dyDescent="0.25">
      <c r="A9" s="136" t="s">
        <v>170</v>
      </c>
      <c r="B9" s="136"/>
      <c r="C9" s="136"/>
      <c r="D9" s="136"/>
      <c r="E9" s="136"/>
      <c r="F9" s="136"/>
      <c r="G9" s="132"/>
    </row>
    <row r="10" spans="1:11" s="13" customFormat="1" ht="4.1500000000000004" customHeight="1" x14ac:dyDescent="0.25">
      <c r="C10" s="11"/>
      <c r="D10" s="11"/>
      <c r="E10" s="11"/>
      <c r="F10" s="11"/>
      <c r="G10" s="114"/>
      <c r="H10" s="114"/>
      <c r="I10" s="114"/>
      <c r="J10" s="122"/>
      <c r="K10" s="122"/>
    </row>
    <row r="11" spans="1:11" s="13" customFormat="1" ht="15" customHeight="1" x14ac:dyDescent="0.25">
      <c r="A11" s="212" t="s">
        <v>178</v>
      </c>
      <c r="B11" s="213"/>
      <c r="C11" s="211" t="s">
        <v>179</v>
      </c>
      <c r="D11" s="211"/>
      <c r="E11" s="211"/>
      <c r="F11" s="211"/>
      <c r="G11" s="114"/>
      <c r="H11" s="114"/>
      <c r="I11" s="114"/>
      <c r="J11" s="122"/>
      <c r="K11" s="122"/>
    </row>
    <row r="12" spans="1:11" s="13" customFormat="1" ht="4.1500000000000004" customHeight="1" x14ac:dyDescent="0.25">
      <c r="A12" s="57"/>
      <c r="B12" s="57"/>
      <c r="C12" s="79"/>
      <c r="D12" s="79"/>
      <c r="E12" s="79"/>
      <c r="F12" s="79"/>
      <c r="G12" s="114"/>
      <c r="H12" s="114"/>
      <c r="I12" s="114"/>
      <c r="J12" s="122"/>
      <c r="K12" s="122"/>
    </row>
    <row r="13" spans="1:11" ht="22.15" customHeight="1" x14ac:dyDescent="0.25">
      <c r="A13" s="200" t="s">
        <v>0</v>
      </c>
      <c r="B13" s="200"/>
      <c r="C13" s="210" t="s">
        <v>160</v>
      </c>
      <c r="D13" s="210"/>
      <c r="E13" s="210"/>
      <c r="F13" s="210"/>
    </row>
    <row r="14" spans="1:11" x14ac:dyDescent="0.25">
      <c r="A14" s="200"/>
      <c r="B14" s="200"/>
      <c r="C14" s="71" t="s">
        <v>159</v>
      </c>
      <c r="D14" s="80" t="s">
        <v>161</v>
      </c>
      <c r="E14" s="80" t="s">
        <v>166</v>
      </c>
      <c r="F14" s="80" t="s">
        <v>163</v>
      </c>
      <c r="G14" s="112">
        <v>15</v>
      </c>
      <c r="H14" s="133">
        <v>0.25</v>
      </c>
      <c r="I14" s="133">
        <f>H14*SUM(G15:G19)/G14</f>
        <v>3.3333333333333333E-2</v>
      </c>
    </row>
    <row r="15" spans="1:11" ht="17.25" x14ac:dyDescent="0.25">
      <c r="A15" s="196" t="s">
        <v>1</v>
      </c>
      <c r="B15" s="196"/>
      <c r="C15" s="148"/>
      <c r="D15" s="149"/>
      <c r="E15" s="150" t="s">
        <v>183</v>
      </c>
      <c r="F15" s="151"/>
      <c r="G15" s="112">
        <f>IF(C15="x",0,IF(D15="x",1,IF(E15="x",2,IF(F15="x",3,"Indique"))))</f>
        <v>2</v>
      </c>
    </row>
    <row r="16" spans="1:11" ht="14.45" customHeight="1" x14ac:dyDescent="0.25">
      <c r="A16" s="196" t="s">
        <v>2</v>
      </c>
      <c r="B16" s="197"/>
      <c r="C16" s="148" t="s">
        <v>183</v>
      </c>
      <c r="D16" s="149"/>
      <c r="E16" s="150"/>
      <c r="F16" s="151"/>
      <c r="G16" s="112">
        <f t="shared" ref="G16:G29" si="0">IF(C16="x",0,IF(D16="x",1,IF(E16="x",2,IF(F16="x",3,"Indique"))))</f>
        <v>0</v>
      </c>
    </row>
    <row r="17" spans="1:9" ht="14.45" customHeight="1" x14ac:dyDescent="0.25">
      <c r="A17" s="196" t="s">
        <v>238</v>
      </c>
      <c r="B17" s="197"/>
      <c r="C17" s="148" t="s">
        <v>183</v>
      </c>
      <c r="D17" s="149"/>
      <c r="E17" s="150"/>
      <c r="F17" s="151"/>
      <c r="G17" s="112">
        <f t="shared" si="0"/>
        <v>0</v>
      </c>
    </row>
    <row r="18" spans="1:9" ht="17.25" x14ac:dyDescent="0.25">
      <c r="A18" s="196" t="s">
        <v>3</v>
      </c>
      <c r="B18" s="197"/>
      <c r="C18" s="148" t="s">
        <v>183</v>
      </c>
      <c r="D18" s="149"/>
      <c r="E18" s="150"/>
      <c r="F18" s="151"/>
      <c r="G18" s="112">
        <f t="shared" si="0"/>
        <v>0</v>
      </c>
    </row>
    <row r="19" spans="1:9" ht="17.25" x14ac:dyDescent="0.25">
      <c r="A19" s="196" t="s">
        <v>4</v>
      </c>
      <c r="B19" s="197"/>
      <c r="C19" s="148" t="s">
        <v>183</v>
      </c>
      <c r="D19" s="149"/>
      <c r="E19" s="150"/>
      <c r="F19" s="151"/>
      <c r="G19" s="112">
        <f t="shared" si="0"/>
        <v>0</v>
      </c>
    </row>
    <row r="20" spans="1:9" x14ac:dyDescent="0.25">
      <c r="A20" s="198"/>
      <c r="B20" s="199"/>
      <c r="C20" s="204">
        <f>SUM(G15:G19)/G14</f>
        <v>0.13333333333333333</v>
      </c>
      <c r="D20" s="205"/>
      <c r="E20" s="205"/>
      <c r="F20" s="206"/>
    </row>
    <row r="21" spans="1:9" ht="3.6" customHeight="1" x14ac:dyDescent="0.25">
      <c r="A21" s="58"/>
      <c r="B21" s="59"/>
      <c r="C21" s="84"/>
      <c r="D21" s="85"/>
      <c r="E21" s="85"/>
      <c r="F21" s="85"/>
    </row>
    <row r="22" spans="1:9" ht="21" customHeight="1" x14ac:dyDescent="0.25">
      <c r="A22" s="200" t="s">
        <v>5</v>
      </c>
      <c r="B22" s="197"/>
      <c r="C22" s="210" t="s">
        <v>160</v>
      </c>
      <c r="D22" s="210"/>
      <c r="E22" s="210"/>
      <c r="F22" s="210"/>
    </row>
    <row r="23" spans="1:9" x14ac:dyDescent="0.25">
      <c r="A23" s="197"/>
      <c r="B23" s="197"/>
      <c r="C23" s="71" t="s">
        <v>159</v>
      </c>
      <c r="D23" s="80" t="s">
        <v>161</v>
      </c>
      <c r="E23" s="80" t="s">
        <v>166</v>
      </c>
      <c r="F23" s="80" t="s">
        <v>163</v>
      </c>
      <c r="G23" s="112">
        <v>18</v>
      </c>
      <c r="H23" s="133">
        <v>0.25</v>
      </c>
      <c r="I23" s="133">
        <f>H23*SUM(G24:G29)/G23</f>
        <v>0</v>
      </c>
    </row>
    <row r="24" spans="1:9" ht="14.45" customHeight="1" x14ac:dyDescent="0.25">
      <c r="A24" s="196" t="s">
        <v>6</v>
      </c>
      <c r="B24" s="197"/>
      <c r="C24" s="148" t="s">
        <v>183</v>
      </c>
      <c r="D24" s="149"/>
      <c r="E24" s="150"/>
      <c r="F24" s="151"/>
      <c r="G24" s="112">
        <f t="shared" si="0"/>
        <v>0</v>
      </c>
    </row>
    <row r="25" spans="1:9" ht="17.25" x14ac:dyDescent="0.25">
      <c r="A25" s="196" t="s">
        <v>217</v>
      </c>
      <c r="B25" s="197"/>
      <c r="C25" s="148" t="s">
        <v>183</v>
      </c>
      <c r="D25" s="149"/>
      <c r="E25" s="150"/>
      <c r="F25" s="151"/>
      <c r="G25" s="112">
        <f t="shared" si="0"/>
        <v>0</v>
      </c>
    </row>
    <row r="26" spans="1:9" ht="14.45" customHeight="1" x14ac:dyDescent="0.25">
      <c r="A26" s="196" t="s">
        <v>7</v>
      </c>
      <c r="B26" s="197"/>
      <c r="C26" s="148" t="s">
        <v>183</v>
      </c>
      <c r="D26" s="149"/>
      <c r="E26" s="150"/>
      <c r="F26" s="151"/>
      <c r="G26" s="112">
        <f>IF(C26="x",0,IF(D26="x",1,IF(E26="x",2,IF(F26="x",3,"Indique"))))</f>
        <v>0</v>
      </c>
    </row>
    <row r="27" spans="1:9" ht="14.45" customHeight="1" x14ac:dyDescent="0.25">
      <c r="A27" s="196" t="s">
        <v>8</v>
      </c>
      <c r="B27" s="197"/>
      <c r="C27" s="148" t="s">
        <v>183</v>
      </c>
      <c r="D27" s="149"/>
      <c r="E27" s="150"/>
      <c r="F27" s="151"/>
      <c r="G27" s="112">
        <f t="shared" si="0"/>
        <v>0</v>
      </c>
    </row>
    <row r="28" spans="1:9" ht="17.25" x14ac:dyDescent="0.25">
      <c r="A28" s="196" t="s">
        <v>9</v>
      </c>
      <c r="B28" s="197"/>
      <c r="C28" s="148" t="s">
        <v>183</v>
      </c>
      <c r="D28" s="149"/>
      <c r="E28" s="150"/>
      <c r="F28" s="151"/>
      <c r="G28" s="112">
        <f t="shared" si="0"/>
        <v>0</v>
      </c>
    </row>
    <row r="29" spans="1:9" ht="17.25" x14ac:dyDescent="0.25">
      <c r="A29" s="196" t="s">
        <v>10</v>
      </c>
      <c r="B29" s="197"/>
      <c r="C29" s="148" t="s">
        <v>183</v>
      </c>
      <c r="D29" s="149"/>
      <c r="E29" s="150"/>
      <c r="F29" s="151"/>
      <c r="G29" s="112">
        <f t="shared" si="0"/>
        <v>0</v>
      </c>
    </row>
    <row r="30" spans="1:9" x14ac:dyDescent="0.25">
      <c r="A30" s="198"/>
      <c r="B30" s="199"/>
      <c r="C30" s="204">
        <f>SUM(G24:G29)/G23</f>
        <v>0</v>
      </c>
      <c r="D30" s="205"/>
      <c r="E30" s="205"/>
      <c r="F30" s="206"/>
    </row>
    <row r="31" spans="1:9" ht="4.1500000000000004" customHeight="1" x14ac:dyDescent="0.25">
      <c r="A31" s="58"/>
      <c r="B31" s="59"/>
      <c r="C31" s="84"/>
      <c r="D31" s="85"/>
      <c r="E31" s="85"/>
      <c r="F31" s="85"/>
    </row>
    <row r="32" spans="1:9" ht="21.6" customHeight="1" x14ac:dyDescent="0.25">
      <c r="A32" s="200" t="s">
        <v>11</v>
      </c>
      <c r="B32" s="197"/>
      <c r="C32" s="210" t="s">
        <v>160</v>
      </c>
      <c r="D32" s="210"/>
      <c r="E32" s="210"/>
      <c r="F32" s="210"/>
    </row>
    <row r="33" spans="1:9" x14ac:dyDescent="0.25">
      <c r="A33" s="197"/>
      <c r="B33" s="197"/>
      <c r="C33" s="71" t="s">
        <v>159</v>
      </c>
      <c r="D33" s="80" t="s">
        <v>161</v>
      </c>
      <c r="E33" s="80" t="s">
        <v>166</v>
      </c>
      <c r="F33" s="80" t="s">
        <v>163</v>
      </c>
      <c r="G33" s="112">
        <v>9</v>
      </c>
      <c r="H33" s="133">
        <v>0.15</v>
      </c>
      <c r="I33" s="133">
        <f>H33*SUM(G34:G36)/G33</f>
        <v>0</v>
      </c>
    </row>
    <row r="34" spans="1:9" ht="14.45" customHeight="1" x14ac:dyDescent="0.25">
      <c r="A34" s="196" t="s">
        <v>12</v>
      </c>
      <c r="B34" s="197"/>
      <c r="C34" s="148" t="s">
        <v>183</v>
      </c>
      <c r="D34" s="149"/>
      <c r="E34" s="150"/>
      <c r="F34" s="151"/>
      <c r="G34" s="112">
        <f t="shared" ref="G34:G36" si="1">IF(C34="x",0,IF(D34="x",1,IF(E34="x",2,IF(F34="x",3,"Indique"))))</f>
        <v>0</v>
      </c>
    </row>
    <row r="35" spans="1:9" ht="14.45" customHeight="1" x14ac:dyDescent="0.25">
      <c r="A35" s="196" t="s">
        <v>13</v>
      </c>
      <c r="B35" s="197"/>
      <c r="C35" s="148" t="s">
        <v>183</v>
      </c>
      <c r="D35" s="149"/>
      <c r="E35" s="150"/>
      <c r="F35" s="151"/>
      <c r="G35" s="112">
        <f t="shared" si="1"/>
        <v>0</v>
      </c>
    </row>
    <row r="36" spans="1:9" ht="14.45" customHeight="1" x14ac:dyDescent="0.25">
      <c r="A36" s="196" t="s">
        <v>14</v>
      </c>
      <c r="B36" s="197"/>
      <c r="C36" s="148" t="s">
        <v>183</v>
      </c>
      <c r="D36" s="149"/>
      <c r="E36" s="150"/>
      <c r="F36" s="151"/>
      <c r="G36" s="112">
        <f t="shared" si="1"/>
        <v>0</v>
      </c>
    </row>
    <row r="37" spans="1:9" ht="14.45" customHeight="1" x14ac:dyDescent="0.25">
      <c r="A37" s="198"/>
      <c r="B37" s="199"/>
      <c r="C37" s="204">
        <f>SUM(G34:G37)/G33</f>
        <v>0</v>
      </c>
      <c r="D37" s="205"/>
      <c r="E37" s="205"/>
      <c r="F37" s="206"/>
    </row>
    <row r="38" spans="1:9" ht="6" customHeight="1" x14ac:dyDescent="0.25">
      <c r="A38" s="58"/>
      <c r="B38" s="59"/>
      <c r="C38" s="84"/>
      <c r="D38" s="85"/>
      <c r="E38" s="85"/>
      <c r="F38" s="85"/>
    </row>
    <row r="39" spans="1:9" ht="21" customHeight="1" x14ac:dyDescent="0.25">
      <c r="A39" s="200" t="s">
        <v>15</v>
      </c>
      <c r="B39" s="197"/>
      <c r="C39" s="210" t="s">
        <v>160</v>
      </c>
      <c r="D39" s="210"/>
      <c r="E39" s="210"/>
      <c r="F39" s="210"/>
    </row>
    <row r="40" spans="1:9" ht="16.899999999999999" customHeight="1" x14ac:dyDescent="0.25">
      <c r="A40" s="197"/>
      <c r="B40" s="197"/>
      <c r="C40" s="71" t="s">
        <v>159</v>
      </c>
      <c r="D40" s="80" t="s">
        <v>161</v>
      </c>
      <c r="E40" s="80" t="s">
        <v>166</v>
      </c>
      <c r="F40" s="80" t="s">
        <v>163</v>
      </c>
      <c r="G40" s="112">
        <v>12</v>
      </c>
      <c r="H40" s="133">
        <v>0.15</v>
      </c>
      <c r="I40" s="133">
        <f>H40*SUM(G41:G44)/G40</f>
        <v>4.9999999999999996E-2</v>
      </c>
    </row>
    <row r="41" spans="1:9" ht="14.45" customHeight="1" x14ac:dyDescent="0.25">
      <c r="A41" s="196" t="s">
        <v>16</v>
      </c>
      <c r="B41" s="197"/>
      <c r="C41" s="148"/>
      <c r="D41" s="149" t="s">
        <v>183</v>
      </c>
      <c r="E41" s="150"/>
      <c r="F41" s="151"/>
      <c r="G41" s="112">
        <f t="shared" ref="G41:G44" si="2">IF(C41="x",0,IF(D41="x",1,IF(E41="x",2,IF(F41="x",3,"Indique"))))</f>
        <v>1</v>
      </c>
    </row>
    <row r="42" spans="1:9" ht="17.25" x14ac:dyDescent="0.25">
      <c r="A42" s="196" t="s">
        <v>17</v>
      </c>
      <c r="B42" s="197"/>
      <c r="C42" s="148"/>
      <c r="D42" s="149" t="s">
        <v>183</v>
      </c>
      <c r="E42" s="150"/>
      <c r="F42" s="151"/>
      <c r="G42" s="112">
        <f t="shared" si="2"/>
        <v>1</v>
      </c>
    </row>
    <row r="43" spans="1:9" ht="14.45" customHeight="1" x14ac:dyDescent="0.25">
      <c r="A43" s="196" t="s">
        <v>18</v>
      </c>
      <c r="B43" s="197"/>
      <c r="C43" s="148"/>
      <c r="D43" s="149" t="s">
        <v>183</v>
      </c>
      <c r="E43" s="150"/>
      <c r="F43" s="151"/>
      <c r="G43" s="112">
        <f t="shared" si="2"/>
        <v>1</v>
      </c>
    </row>
    <row r="44" spans="1:9" ht="17.25" x14ac:dyDescent="0.25">
      <c r="A44" s="196" t="s">
        <v>19</v>
      </c>
      <c r="B44" s="197"/>
      <c r="C44" s="148"/>
      <c r="D44" s="149" t="s">
        <v>183</v>
      </c>
      <c r="E44" s="150"/>
      <c r="F44" s="151"/>
      <c r="G44" s="112">
        <f t="shared" si="2"/>
        <v>1</v>
      </c>
    </row>
    <row r="45" spans="1:9" x14ac:dyDescent="0.25">
      <c r="A45" s="198"/>
      <c r="B45" s="199"/>
      <c r="C45" s="204">
        <f>SUM(G41:G44)/G40</f>
        <v>0.33333333333333331</v>
      </c>
      <c r="D45" s="205"/>
      <c r="E45" s="205"/>
      <c r="F45" s="206"/>
    </row>
    <row r="46" spans="1:9" ht="4.9000000000000004" customHeight="1" x14ac:dyDescent="0.25">
      <c r="A46" s="58"/>
      <c r="B46" s="59"/>
      <c r="C46" s="84"/>
      <c r="D46" s="85"/>
      <c r="E46" s="85"/>
      <c r="F46" s="85"/>
    </row>
    <row r="47" spans="1:9" ht="22.9" customHeight="1" x14ac:dyDescent="0.25">
      <c r="A47" s="200" t="s">
        <v>20</v>
      </c>
      <c r="B47" s="197"/>
      <c r="C47" s="210" t="s">
        <v>160</v>
      </c>
      <c r="D47" s="210"/>
      <c r="E47" s="210"/>
      <c r="F47" s="210"/>
    </row>
    <row r="48" spans="1:9" ht="14.45" customHeight="1" x14ac:dyDescent="0.25">
      <c r="A48" s="197"/>
      <c r="B48" s="197"/>
      <c r="C48" s="71" t="s">
        <v>159</v>
      </c>
      <c r="D48" s="80" t="s">
        <v>161</v>
      </c>
      <c r="E48" s="80" t="s">
        <v>166</v>
      </c>
      <c r="F48" s="80" t="s">
        <v>163</v>
      </c>
      <c r="G48" s="112">
        <v>21</v>
      </c>
      <c r="H48" s="133">
        <v>0.2</v>
      </c>
      <c r="I48" s="133">
        <f>H48*SUM(G49:G55)/G48</f>
        <v>1.9047619047619049E-2</v>
      </c>
    </row>
    <row r="49" spans="1:11" ht="17.25" x14ac:dyDescent="0.25">
      <c r="A49" s="196" t="s">
        <v>21</v>
      </c>
      <c r="B49" s="197"/>
      <c r="C49" s="148" t="s">
        <v>183</v>
      </c>
      <c r="D49" s="149"/>
      <c r="E49" s="150"/>
      <c r="F49" s="151"/>
      <c r="G49" s="112">
        <f t="shared" ref="G49:G55" si="3">IF(C49="x",0,IF(D49="x",1,IF(E49="x",2,IF(F49="x",3,"Indique"))))</f>
        <v>0</v>
      </c>
    </row>
    <row r="50" spans="1:11" ht="29.25" customHeight="1" x14ac:dyDescent="0.25">
      <c r="A50" s="196" t="s">
        <v>22</v>
      </c>
      <c r="B50" s="197"/>
      <c r="C50" s="148" t="s">
        <v>183</v>
      </c>
      <c r="D50" s="149"/>
      <c r="E50" s="150"/>
      <c r="F50" s="151"/>
      <c r="G50" s="112">
        <f t="shared" si="3"/>
        <v>0</v>
      </c>
    </row>
    <row r="51" spans="1:11" ht="17.25" x14ac:dyDescent="0.25">
      <c r="A51" s="196" t="s">
        <v>23</v>
      </c>
      <c r="B51" s="197"/>
      <c r="C51" s="148" t="s">
        <v>183</v>
      </c>
      <c r="D51" s="149"/>
      <c r="E51" s="150"/>
      <c r="F51" s="151"/>
      <c r="G51" s="112">
        <f t="shared" si="3"/>
        <v>0</v>
      </c>
    </row>
    <row r="52" spans="1:11" ht="14.45" customHeight="1" x14ac:dyDescent="0.25">
      <c r="A52" s="196" t="s">
        <v>218</v>
      </c>
      <c r="B52" s="197"/>
      <c r="C52" s="148" t="s">
        <v>183</v>
      </c>
      <c r="D52" s="149"/>
      <c r="E52" s="150"/>
      <c r="F52" s="151"/>
      <c r="G52" s="112">
        <f t="shared" si="3"/>
        <v>0</v>
      </c>
    </row>
    <row r="53" spans="1:11" ht="17.25" x14ac:dyDescent="0.25">
      <c r="A53" s="196" t="s">
        <v>219</v>
      </c>
      <c r="B53" s="197"/>
      <c r="C53" s="148" t="s">
        <v>183</v>
      </c>
      <c r="D53" s="149"/>
      <c r="E53" s="150"/>
      <c r="F53" s="151"/>
      <c r="G53" s="112">
        <f t="shared" si="3"/>
        <v>0</v>
      </c>
    </row>
    <row r="54" spans="1:11" ht="17.25" x14ac:dyDescent="0.25">
      <c r="A54" s="196" t="s">
        <v>220</v>
      </c>
      <c r="B54" s="197"/>
      <c r="C54" s="148"/>
      <c r="D54" s="149"/>
      <c r="E54" s="150" t="s">
        <v>183</v>
      </c>
      <c r="F54" s="151"/>
      <c r="G54" s="112">
        <f t="shared" si="3"/>
        <v>2</v>
      </c>
    </row>
    <row r="55" spans="1:11" ht="17.25" x14ac:dyDescent="0.25">
      <c r="A55" s="196" t="s">
        <v>24</v>
      </c>
      <c r="B55" s="197"/>
      <c r="C55" s="148" t="s">
        <v>183</v>
      </c>
      <c r="D55" s="149"/>
      <c r="E55" s="150"/>
      <c r="F55" s="151"/>
      <c r="G55" s="112">
        <f t="shared" si="3"/>
        <v>0</v>
      </c>
    </row>
    <row r="56" spans="1:11" ht="15.6" customHeight="1" x14ac:dyDescent="0.25">
      <c r="A56" s="198"/>
      <c r="B56" s="199"/>
      <c r="C56" s="204">
        <f>SUM(G49:G55)/G48</f>
        <v>9.5238095238095233E-2</v>
      </c>
      <c r="D56" s="205"/>
      <c r="E56" s="205"/>
      <c r="F56" s="206"/>
    </row>
    <row r="57" spans="1:11" ht="4.9000000000000004" customHeight="1" x14ac:dyDescent="0.25">
      <c r="A57" s="58"/>
      <c r="B57" s="59"/>
      <c r="C57" s="86"/>
      <c r="D57" s="87"/>
      <c r="E57" s="87"/>
      <c r="F57" s="87"/>
    </row>
    <row r="58" spans="1:11" s="13" customFormat="1" ht="31.5" customHeight="1" x14ac:dyDescent="0.25">
      <c r="A58" s="190" t="s">
        <v>235</v>
      </c>
      <c r="B58" s="191"/>
      <c r="C58" s="201">
        <f>+I48+I40+I33+I23+I14</f>
        <v>0.10238095238095238</v>
      </c>
      <c r="D58" s="207"/>
      <c r="E58" s="207"/>
      <c r="F58" s="208"/>
      <c r="G58" s="114"/>
      <c r="H58" s="114"/>
      <c r="I58" s="114"/>
      <c r="J58" s="122"/>
      <c r="K58" s="122"/>
    </row>
    <row r="59" spans="1:11" s="13" customFormat="1" ht="5.45" customHeight="1" x14ac:dyDescent="0.25">
      <c r="A59" s="57"/>
      <c r="B59" s="60"/>
      <c r="C59" s="79"/>
      <c r="D59" s="79"/>
      <c r="E59" s="79"/>
      <c r="F59" s="79"/>
      <c r="G59" s="114"/>
      <c r="H59" s="114"/>
      <c r="I59" s="114"/>
      <c r="J59" s="122"/>
      <c r="K59" s="122"/>
    </row>
    <row r="60" spans="1:11" s="13" customFormat="1" ht="31.5" customHeight="1" x14ac:dyDescent="0.25">
      <c r="A60" s="190" t="s">
        <v>236</v>
      </c>
      <c r="B60" s="191"/>
      <c r="C60" s="201">
        <f>1-(C58)</f>
        <v>0.89761904761904765</v>
      </c>
      <c r="D60" s="207"/>
      <c r="E60" s="207"/>
      <c r="F60" s="208"/>
      <c r="G60" s="114"/>
      <c r="H60" s="114"/>
      <c r="I60" s="114"/>
      <c r="J60" s="122"/>
      <c r="K60" s="122"/>
    </row>
    <row r="61" spans="1:11" s="13" customFormat="1" ht="5.45" customHeight="1" x14ac:dyDescent="0.25">
      <c r="A61" s="57"/>
      <c r="B61" s="60"/>
      <c r="C61" s="79"/>
      <c r="D61" s="79"/>
      <c r="E61" s="79"/>
      <c r="F61" s="79"/>
      <c r="G61" s="114"/>
      <c r="H61" s="114"/>
      <c r="I61" s="114"/>
      <c r="J61" s="122"/>
      <c r="K61" s="122"/>
    </row>
    <row r="62" spans="1:11" s="13" customFormat="1" ht="31.5" customHeight="1" x14ac:dyDescent="0.25">
      <c r="A62" s="190" t="s">
        <v>237</v>
      </c>
      <c r="B62" s="191"/>
      <c r="C62" s="209" t="str">
        <f>IF(C58&lt;=0.33,"Seguridad Alta",IF(C58&lt;=0.66,"Seguridad Media",IF(C58&gt;0.66,"Seguridad Baja")))</f>
        <v>Seguridad Alta</v>
      </c>
      <c r="D62" s="207"/>
      <c r="E62" s="207"/>
      <c r="F62" s="208"/>
      <c r="G62" s="114"/>
      <c r="H62" s="114"/>
      <c r="I62" s="114"/>
      <c r="J62" s="122"/>
      <c r="K62" s="122"/>
    </row>
    <row r="63" spans="1:11" s="13" customFormat="1" ht="5.45" customHeight="1" x14ac:dyDescent="0.25">
      <c r="A63" s="57"/>
      <c r="B63" s="57"/>
      <c r="C63" s="79"/>
      <c r="D63" s="79"/>
      <c r="E63" s="79"/>
      <c r="F63" s="79"/>
      <c r="G63" s="114"/>
      <c r="H63" s="114"/>
      <c r="I63" s="114"/>
      <c r="J63" s="122"/>
      <c r="K63" s="122"/>
    </row>
    <row r="64" spans="1:11" ht="31.5" customHeight="1" x14ac:dyDescent="0.25">
      <c r="A64" s="190" t="s">
        <v>246</v>
      </c>
      <c r="B64" s="192"/>
      <c r="C64" s="201">
        <f>C60*0.1</f>
        <v>8.9761904761904765E-2</v>
      </c>
      <c r="D64" s="202"/>
      <c r="E64" s="202"/>
      <c r="F64" s="203"/>
    </row>
    <row r="65" ht="8.4499999999999993" customHeight="1" x14ac:dyDescent="0.25"/>
  </sheetData>
  <mergeCells count="59">
    <mergeCell ref="C22:F22"/>
    <mergeCell ref="A18:B18"/>
    <mergeCell ref="C11:F11"/>
    <mergeCell ref="C20:F20"/>
    <mergeCell ref="C13:F13"/>
    <mergeCell ref="A11:B11"/>
    <mergeCell ref="A13:B14"/>
    <mergeCell ref="A15:B15"/>
    <mergeCell ref="A16:B16"/>
    <mergeCell ref="A17:B17"/>
    <mergeCell ref="A19:B19"/>
    <mergeCell ref="A20:B20"/>
    <mergeCell ref="A22:B23"/>
    <mergeCell ref="C32:F32"/>
    <mergeCell ref="C39:F39"/>
    <mergeCell ref="C47:F47"/>
    <mergeCell ref="C30:F30"/>
    <mergeCell ref="C37:F37"/>
    <mergeCell ref="C45:F45"/>
    <mergeCell ref="C64:F64"/>
    <mergeCell ref="C56:F56"/>
    <mergeCell ref="C58:F58"/>
    <mergeCell ref="C62:F62"/>
    <mergeCell ref="C60:F60"/>
    <mergeCell ref="A24:B24"/>
    <mergeCell ref="A32:B33"/>
    <mergeCell ref="A30:B30"/>
    <mergeCell ref="A25:B25"/>
    <mergeCell ref="A26:B26"/>
    <mergeCell ref="A27:B27"/>
    <mergeCell ref="A28:B28"/>
    <mergeCell ref="A29:B29"/>
    <mergeCell ref="A34:B34"/>
    <mergeCell ref="A35:B35"/>
    <mergeCell ref="A36:B36"/>
    <mergeCell ref="A37:B37"/>
    <mergeCell ref="A50:B50"/>
    <mergeCell ref="A51:B51"/>
    <mergeCell ref="A39:B40"/>
    <mergeCell ref="A41:B41"/>
    <mergeCell ref="A42:B42"/>
    <mergeCell ref="A43:B43"/>
    <mergeCell ref="A44:B44"/>
    <mergeCell ref="A58:B58"/>
    <mergeCell ref="A60:B60"/>
    <mergeCell ref="A62:B62"/>
    <mergeCell ref="A64:B64"/>
    <mergeCell ref="A2:F2"/>
    <mergeCell ref="A7:F7"/>
    <mergeCell ref="B4:F4"/>
    <mergeCell ref="B5:F5"/>
    <mergeCell ref="A52:B52"/>
    <mergeCell ref="A53:B53"/>
    <mergeCell ref="A54:B54"/>
    <mergeCell ref="A55:B55"/>
    <mergeCell ref="A56:B56"/>
    <mergeCell ref="A45:B45"/>
    <mergeCell ref="A47:B48"/>
    <mergeCell ref="A49:B49"/>
  </mergeCells>
  <pageMargins left="0.70866141732283472" right="0.70866141732283472" top="0.74803149606299213" bottom="0.74803149606299213" header="0.31496062992125984" footer="0.31496062992125984"/>
  <pageSetup scale="71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9" tint="-0.499984740745262"/>
    <pageSetUpPr fitToPage="1"/>
  </sheetPr>
  <dimension ref="A1:K87"/>
  <sheetViews>
    <sheetView topLeftCell="A64" zoomScaleNormal="100" workbookViewId="0">
      <selection activeCell="B4" sqref="B4:F4"/>
    </sheetView>
  </sheetViews>
  <sheetFormatPr baseColWidth="10" defaultColWidth="11.5703125" defaultRowHeight="16.5" x14ac:dyDescent="0.25"/>
  <cols>
    <col min="1" max="1" width="34.7109375" style="54" customWidth="1"/>
    <col min="2" max="2" width="19.7109375" style="54" customWidth="1"/>
    <col min="3" max="6" width="6.28515625" style="55" customWidth="1"/>
    <col min="7" max="9" width="8.140625" style="128" hidden="1" customWidth="1"/>
    <col min="10" max="10" width="11.5703125" style="128"/>
    <col min="11" max="16384" width="11.5703125" style="54"/>
  </cols>
  <sheetData>
    <row r="1" spans="1:11" s="38" customFormat="1" ht="15" customHeight="1" x14ac:dyDescent="0.25">
      <c r="A1" s="58"/>
      <c r="B1" s="66"/>
      <c r="C1" s="67"/>
      <c r="D1" s="68"/>
      <c r="E1" s="68"/>
      <c r="F1" s="68"/>
      <c r="G1" s="112"/>
      <c r="H1" s="112"/>
      <c r="I1" s="112"/>
      <c r="J1" s="113"/>
    </row>
    <row r="2" spans="1:11" s="38" customFormat="1" ht="15" customHeight="1" x14ac:dyDescent="0.25">
      <c r="A2" s="193" t="s">
        <v>167</v>
      </c>
      <c r="B2" s="193"/>
      <c r="C2" s="193"/>
      <c r="D2" s="193"/>
      <c r="E2" s="193"/>
      <c r="F2" s="193"/>
      <c r="G2" s="126"/>
      <c r="H2" s="112"/>
      <c r="I2" s="112"/>
      <c r="J2" s="113"/>
    </row>
    <row r="3" spans="1:11" s="38" customFormat="1" ht="6.75" customHeight="1" x14ac:dyDescent="0.25">
      <c r="A3" s="61"/>
      <c r="B3" s="61"/>
      <c r="C3" s="61"/>
      <c r="D3" s="61"/>
      <c r="E3" s="61"/>
      <c r="F3" s="61"/>
      <c r="G3" s="126"/>
      <c r="H3" s="112"/>
      <c r="I3" s="112"/>
      <c r="J3" s="113"/>
    </row>
    <row r="4" spans="1:11" s="38" customFormat="1" ht="15" customHeight="1" x14ac:dyDescent="0.25">
      <c r="A4" s="139" t="s">
        <v>168</v>
      </c>
      <c r="B4" s="195" t="s">
        <v>257</v>
      </c>
      <c r="C4" s="195"/>
      <c r="D4" s="195"/>
      <c r="E4" s="195"/>
      <c r="F4" s="195"/>
      <c r="G4" s="127"/>
      <c r="H4" s="112"/>
      <c r="I4" s="112"/>
      <c r="J4" s="113"/>
    </row>
    <row r="5" spans="1:11" s="38" customFormat="1" ht="15" customHeight="1" x14ac:dyDescent="0.25">
      <c r="A5" s="139" t="s">
        <v>169</v>
      </c>
      <c r="B5" s="62"/>
      <c r="C5" s="63"/>
      <c r="D5" s="63"/>
      <c r="E5" s="63"/>
      <c r="F5" s="63"/>
      <c r="G5" s="127"/>
      <c r="H5" s="112"/>
      <c r="I5" s="112"/>
      <c r="J5" s="113"/>
    </row>
    <row r="6" spans="1:11" s="38" customFormat="1" ht="8.25" customHeight="1" x14ac:dyDescent="0.25">
      <c r="A6" s="58"/>
      <c r="B6" s="64"/>
      <c r="C6" s="65"/>
      <c r="D6" s="65"/>
      <c r="E6" s="65"/>
      <c r="F6" s="65"/>
      <c r="G6" s="127"/>
      <c r="H6" s="112"/>
      <c r="I6" s="112"/>
      <c r="J6" s="113"/>
    </row>
    <row r="7" spans="1:11" s="38" customFormat="1" ht="15" customHeight="1" x14ac:dyDescent="0.25">
      <c r="A7" s="194" t="s">
        <v>234</v>
      </c>
      <c r="B7" s="194"/>
      <c r="C7" s="194"/>
      <c r="D7" s="194"/>
      <c r="E7" s="194"/>
      <c r="F7" s="194"/>
      <c r="G7" s="127"/>
      <c r="H7" s="112"/>
      <c r="I7" s="112"/>
      <c r="J7" s="113"/>
    </row>
    <row r="8" spans="1:11" s="38" customFormat="1" ht="7.5" customHeight="1" x14ac:dyDescent="0.25">
      <c r="B8" s="3"/>
      <c r="C8" s="8"/>
      <c r="D8" s="46"/>
      <c r="E8" s="46"/>
      <c r="F8" s="46"/>
      <c r="G8" s="112"/>
      <c r="H8" s="112"/>
      <c r="I8" s="112"/>
      <c r="J8" s="113"/>
    </row>
    <row r="9" spans="1:11" ht="27.6" customHeight="1" x14ac:dyDescent="0.25">
      <c r="A9" s="219" t="s">
        <v>255</v>
      </c>
      <c r="B9" s="219"/>
      <c r="C9" s="219"/>
      <c r="D9" s="219"/>
      <c r="E9" s="219"/>
      <c r="F9" s="219"/>
    </row>
    <row r="10" spans="1:11" ht="4.1500000000000004" customHeight="1" x14ac:dyDescent="0.25"/>
    <row r="11" spans="1:11" s="13" customFormat="1" ht="15" customHeight="1" x14ac:dyDescent="0.25">
      <c r="A11" s="212" t="s">
        <v>178</v>
      </c>
      <c r="B11" s="213"/>
      <c r="C11" s="211" t="s">
        <v>179</v>
      </c>
      <c r="D11" s="211"/>
      <c r="E11" s="211"/>
      <c r="F11" s="211"/>
      <c r="G11" s="114"/>
      <c r="H11" s="114"/>
      <c r="I11" s="114"/>
      <c r="J11" s="122"/>
      <c r="K11" s="122"/>
    </row>
    <row r="12" spans="1:11" ht="4.1500000000000004" customHeight="1" x14ac:dyDescent="0.25">
      <c r="A12" s="69"/>
      <c r="B12" s="69"/>
      <c r="C12" s="70"/>
      <c r="D12" s="70"/>
      <c r="E12" s="70"/>
      <c r="F12" s="70"/>
    </row>
    <row r="13" spans="1:11" ht="18.600000000000001" customHeight="1" x14ac:dyDescent="0.25">
      <c r="A13" s="200" t="s">
        <v>25</v>
      </c>
      <c r="B13" s="200"/>
      <c r="C13" s="210" t="s">
        <v>160</v>
      </c>
      <c r="D13" s="210"/>
      <c r="E13" s="210"/>
      <c r="F13" s="210"/>
    </row>
    <row r="14" spans="1:11" ht="15" customHeight="1" x14ac:dyDescent="0.25">
      <c r="A14" s="200"/>
      <c r="B14" s="200"/>
      <c r="C14" s="71" t="s">
        <v>159</v>
      </c>
      <c r="D14" s="71" t="s">
        <v>161</v>
      </c>
      <c r="E14" s="71" t="s">
        <v>166</v>
      </c>
      <c r="F14" s="71" t="s">
        <v>163</v>
      </c>
      <c r="G14" s="129">
        <f>3*13</f>
        <v>39</v>
      </c>
      <c r="H14" s="130">
        <v>0.2</v>
      </c>
      <c r="I14" s="130">
        <f>H14*SUM(G15:G27)/G14</f>
        <v>0</v>
      </c>
    </row>
    <row r="15" spans="1:11" ht="14.45" customHeight="1" x14ac:dyDescent="0.25">
      <c r="A15" s="196" t="s">
        <v>26</v>
      </c>
      <c r="B15" s="197"/>
      <c r="C15" s="148" t="s">
        <v>183</v>
      </c>
      <c r="D15" s="172"/>
      <c r="E15" s="173"/>
      <c r="F15" s="174"/>
      <c r="G15" s="129">
        <f t="shared" ref="G15:G27" si="0">IF(C15="x",0,IF(D15="x",1,IF(E15="x",2,IF(F15="x",3,"Indique"))))</f>
        <v>0</v>
      </c>
      <c r="H15" s="129"/>
      <c r="I15" s="129"/>
    </row>
    <row r="16" spans="1:11" ht="14.45" customHeight="1" x14ac:dyDescent="0.25">
      <c r="A16" s="196" t="s">
        <v>27</v>
      </c>
      <c r="B16" s="197"/>
      <c r="C16" s="148" t="s">
        <v>183</v>
      </c>
      <c r="D16" s="172"/>
      <c r="E16" s="173"/>
      <c r="F16" s="174"/>
      <c r="G16" s="129">
        <f t="shared" si="0"/>
        <v>0</v>
      </c>
      <c r="H16" s="129"/>
      <c r="I16" s="129"/>
    </row>
    <row r="17" spans="1:9" ht="14.45" customHeight="1" x14ac:dyDescent="0.25">
      <c r="A17" s="196" t="s">
        <v>28</v>
      </c>
      <c r="B17" s="197"/>
      <c r="C17" s="148" t="s">
        <v>183</v>
      </c>
      <c r="D17" s="172"/>
      <c r="E17" s="173"/>
      <c r="F17" s="174"/>
      <c r="G17" s="129">
        <f t="shared" si="0"/>
        <v>0</v>
      </c>
      <c r="H17" s="129"/>
      <c r="I17" s="129"/>
    </row>
    <row r="18" spans="1:9" ht="14.45" customHeight="1" x14ac:dyDescent="0.25">
      <c r="A18" s="196" t="s">
        <v>29</v>
      </c>
      <c r="B18" s="197"/>
      <c r="C18" s="148" t="s">
        <v>183</v>
      </c>
      <c r="D18" s="172"/>
      <c r="E18" s="173"/>
      <c r="F18" s="174"/>
      <c r="G18" s="129">
        <f t="shared" si="0"/>
        <v>0</v>
      </c>
      <c r="H18" s="129"/>
      <c r="I18" s="129"/>
    </row>
    <row r="19" spans="1:9" ht="14.45" customHeight="1" x14ac:dyDescent="0.25">
      <c r="A19" s="196" t="s">
        <v>30</v>
      </c>
      <c r="B19" s="197"/>
      <c r="C19" s="148" t="s">
        <v>183</v>
      </c>
      <c r="D19" s="172"/>
      <c r="E19" s="173"/>
      <c r="F19" s="174"/>
      <c r="G19" s="129">
        <f t="shared" si="0"/>
        <v>0</v>
      </c>
    </row>
    <row r="20" spans="1:9" ht="14.45" customHeight="1" x14ac:dyDescent="0.25">
      <c r="A20" s="196" t="s">
        <v>31</v>
      </c>
      <c r="B20" s="197"/>
      <c r="C20" s="148" t="s">
        <v>183</v>
      </c>
      <c r="D20" s="172"/>
      <c r="E20" s="173"/>
      <c r="F20" s="174"/>
      <c r="G20" s="129">
        <f t="shared" si="0"/>
        <v>0</v>
      </c>
    </row>
    <row r="21" spans="1:9" ht="17.25" x14ac:dyDescent="0.25">
      <c r="A21" s="196" t="s">
        <v>32</v>
      </c>
      <c r="B21" s="197"/>
      <c r="C21" s="148" t="s">
        <v>183</v>
      </c>
      <c r="D21" s="172"/>
      <c r="E21" s="173"/>
      <c r="F21" s="174"/>
      <c r="G21" s="129">
        <f t="shared" si="0"/>
        <v>0</v>
      </c>
    </row>
    <row r="22" spans="1:9" ht="21" customHeight="1" x14ac:dyDescent="0.25">
      <c r="A22" s="196" t="s">
        <v>33</v>
      </c>
      <c r="B22" s="197"/>
      <c r="C22" s="148" t="s">
        <v>183</v>
      </c>
      <c r="D22" s="172"/>
      <c r="E22" s="173"/>
      <c r="F22" s="174"/>
      <c r="G22" s="129">
        <f t="shared" si="0"/>
        <v>0</v>
      </c>
    </row>
    <row r="23" spans="1:9" ht="21" customHeight="1" x14ac:dyDescent="0.25">
      <c r="A23" s="196" t="s">
        <v>34</v>
      </c>
      <c r="B23" s="197"/>
      <c r="C23" s="148" t="s">
        <v>183</v>
      </c>
      <c r="D23" s="172"/>
      <c r="E23" s="173"/>
      <c r="F23" s="174"/>
      <c r="G23" s="129">
        <f>IF(C23="x",0,IF(D23="x",1,IF(E23="x",2,IF(F23="x",3,"Indique"))))</f>
        <v>0</v>
      </c>
    </row>
    <row r="24" spans="1:9" ht="17.25" x14ac:dyDescent="0.25">
      <c r="A24" s="196" t="s">
        <v>35</v>
      </c>
      <c r="B24" s="197"/>
      <c r="C24" s="148" t="s">
        <v>183</v>
      </c>
      <c r="D24" s="172"/>
      <c r="E24" s="173"/>
      <c r="F24" s="174"/>
      <c r="G24" s="129">
        <f>IF(C24="x",0,IF(D24="x",1,IF(E24="x",2,IF(F24="x",3,"Indique"))))</f>
        <v>0</v>
      </c>
    </row>
    <row r="25" spans="1:9" ht="17.25" x14ac:dyDescent="0.25">
      <c r="A25" s="196" t="s">
        <v>215</v>
      </c>
      <c r="B25" s="197"/>
      <c r="C25" s="148" t="s">
        <v>183</v>
      </c>
      <c r="D25" s="172"/>
      <c r="E25" s="173"/>
      <c r="F25" s="174"/>
      <c r="G25" s="129">
        <f t="shared" si="0"/>
        <v>0</v>
      </c>
    </row>
    <row r="26" spans="1:9" ht="17.25" x14ac:dyDescent="0.25">
      <c r="A26" s="196" t="s">
        <v>216</v>
      </c>
      <c r="B26" s="197"/>
      <c r="C26" s="148" t="s">
        <v>183</v>
      </c>
      <c r="D26" s="172"/>
      <c r="E26" s="173"/>
      <c r="F26" s="174"/>
      <c r="G26" s="129">
        <f t="shared" si="0"/>
        <v>0</v>
      </c>
    </row>
    <row r="27" spans="1:9" ht="17.25" x14ac:dyDescent="0.25">
      <c r="A27" s="196" t="s">
        <v>36</v>
      </c>
      <c r="B27" s="197"/>
      <c r="C27" s="148" t="s">
        <v>183</v>
      </c>
      <c r="D27" s="172"/>
      <c r="E27" s="173"/>
      <c r="F27" s="174"/>
      <c r="G27" s="129">
        <f t="shared" si="0"/>
        <v>0</v>
      </c>
    </row>
    <row r="28" spans="1:9" x14ac:dyDescent="0.25">
      <c r="A28" s="214"/>
      <c r="B28" s="199"/>
      <c r="C28" s="223">
        <f>SUM(G15:G27)/G14</f>
        <v>0</v>
      </c>
      <c r="D28" s="224"/>
      <c r="E28" s="224"/>
      <c r="F28" s="225"/>
    </row>
    <row r="29" spans="1:9" ht="6" customHeight="1" x14ac:dyDescent="0.25">
      <c r="A29" s="69"/>
      <c r="B29" s="59"/>
      <c r="C29" s="72"/>
      <c r="D29" s="73"/>
      <c r="E29" s="73"/>
      <c r="F29" s="73"/>
    </row>
    <row r="30" spans="1:9" ht="19.899999999999999" customHeight="1" x14ac:dyDescent="0.25">
      <c r="A30" s="215" t="s">
        <v>37</v>
      </c>
      <c r="B30" s="216"/>
      <c r="C30" s="210" t="s">
        <v>160</v>
      </c>
      <c r="D30" s="210"/>
      <c r="E30" s="210"/>
      <c r="F30" s="210"/>
    </row>
    <row r="31" spans="1:9" ht="15" customHeight="1" x14ac:dyDescent="0.25">
      <c r="A31" s="217"/>
      <c r="B31" s="216"/>
      <c r="C31" s="71" t="s">
        <v>159</v>
      </c>
      <c r="D31" s="71" t="s">
        <v>161</v>
      </c>
      <c r="E31" s="71" t="s">
        <v>166</v>
      </c>
      <c r="F31" s="71" t="s">
        <v>163</v>
      </c>
      <c r="G31" s="129">
        <v>6</v>
      </c>
      <c r="H31" s="130">
        <v>0.1</v>
      </c>
      <c r="I31" s="130">
        <f>H31*SUM(G32:G33)/G31</f>
        <v>0</v>
      </c>
    </row>
    <row r="32" spans="1:9" ht="14.45" customHeight="1" x14ac:dyDescent="0.25">
      <c r="A32" s="218" t="s">
        <v>239</v>
      </c>
      <c r="B32" s="216"/>
      <c r="C32" s="148" t="s">
        <v>183</v>
      </c>
      <c r="D32" s="172"/>
      <c r="E32" s="173"/>
      <c r="F32" s="174"/>
      <c r="G32" s="129">
        <f t="shared" ref="G32:G33" si="1">IF(C32="x",0,IF(D32="x",1,IF(E32="x",2,IF(F32="x",3,"Indique"))))</f>
        <v>0</v>
      </c>
      <c r="H32" s="129"/>
      <c r="I32" s="129"/>
    </row>
    <row r="33" spans="1:9" ht="14.45" customHeight="1" x14ac:dyDescent="0.25">
      <c r="A33" s="218" t="s">
        <v>38</v>
      </c>
      <c r="B33" s="216"/>
      <c r="C33" s="148" t="s">
        <v>183</v>
      </c>
      <c r="D33" s="172"/>
      <c r="E33" s="173"/>
      <c r="F33" s="174"/>
      <c r="G33" s="129">
        <f t="shared" si="1"/>
        <v>0</v>
      </c>
      <c r="H33" s="129"/>
      <c r="I33" s="129"/>
    </row>
    <row r="34" spans="1:9" x14ac:dyDescent="0.25">
      <c r="A34" s="214"/>
      <c r="B34" s="199"/>
      <c r="C34" s="232">
        <f>SUM(G32:G33)/G31</f>
        <v>0</v>
      </c>
      <c r="D34" s="233"/>
      <c r="E34" s="233"/>
      <c r="F34" s="234"/>
    </row>
    <row r="35" spans="1:9" ht="6" customHeight="1" x14ac:dyDescent="0.25">
      <c r="A35" s="69"/>
      <c r="B35" s="59"/>
      <c r="C35" s="74"/>
      <c r="D35" s="75"/>
      <c r="E35" s="75"/>
      <c r="F35" s="75"/>
    </row>
    <row r="36" spans="1:9" ht="21" customHeight="1" x14ac:dyDescent="0.25">
      <c r="A36" s="200" t="s">
        <v>39</v>
      </c>
      <c r="B36" s="197"/>
      <c r="C36" s="210" t="s">
        <v>160</v>
      </c>
      <c r="D36" s="210"/>
      <c r="E36" s="210"/>
      <c r="F36" s="210"/>
    </row>
    <row r="37" spans="1:9" ht="15" customHeight="1" x14ac:dyDescent="0.25">
      <c r="A37" s="197"/>
      <c r="B37" s="197"/>
      <c r="C37" s="71" t="s">
        <v>159</v>
      </c>
      <c r="D37" s="71" t="s">
        <v>161</v>
      </c>
      <c r="E37" s="71" t="s">
        <v>166</v>
      </c>
      <c r="F37" s="71" t="s">
        <v>163</v>
      </c>
      <c r="G37" s="129">
        <f>3*8</f>
        <v>24</v>
      </c>
      <c r="H37" s="130">
        <v>0.15</v>
      </c>
      <c r="I37" s="130">
        <f>H37*SUM(G38:G45)/G37</f>
        <v>0</v>
      </c>
    </row>
    <row r="38" spans="1:9" ht="17.25" x14ac:dyDescent="0.25">
      <c r="A38" s="196" t="s">
        <v>203</v>
      </c>
      <c r="B38" s="197"/>
      <c r="C38" s="148" t="s">
        <v>183</v>
      </c>
      <c r="D38" s="172"/>
      <c r="E38" s="173"/>
      <c r="F38" s="174"/>
      <c r="G38" s="129">
        <f t="shared" ref="G38:G45" si="2">IF(C38="x",0,IF(D38="x",1,IF(E38="x",2,IF(F38="x",3,"Indique"))))</f>
        <v>0</v>
      </c>
      <c r="H38" s="129"/>
      <c r="I38" s="129"/>
    </row>
    <row r="39" spans="1:9" ht="17.25" x14ac:dyDescent="0.25">
      <c r="A39" s="196" t="s">
        <v>240</v>
      </c>
      <c r="B39" s="197"/>
      <c r="C39" s="148" t="s">
        <v>183</v>
      </c>
      <c r="D39" s="172"/>
      <c r="E39" s="173"/>
      <c r="F39" s="174"/>
      <c r="G39" s="129">
        <f t="shared" si="2"/>
        <v>0</v>
      </c>
      <c r="H39" s="129"/>
      <c r="I39" s="129"/>
    </row>
    <row r="40" spans="1:9" ht="17.25" x14ac:dyDescent="0.25">
      <c r="A40" s="196" t="s">
        <v>241</v>
      </c>
      <c r="B40" s="197"/>
      <c r="C40" s="148" t="s">
        <v>183</v>
      </c>
      <c r="D40" s="172"/>
      <c r="E40" s="173"/>
      <c r="F40" s="174"/>
      <c r="G40" s="129">
        <f t="shared" si="2"/>
        <v>0</v>
      </c>
    </row>
    <row r="41" spans="1:9" ht="29.25" customHeight="1" x14ac:dyDescent="0.25">
      <c r="A41" s="196" t="s">
        <v>40</v>
      </c>
      <c r="B41" s="197"/>
      <c r="C41" s="148" t="s">
        <v>183</v>
      </c>
      <c r="D41" s="172"/>
      <c r="E41" s="173"/>
      <c r="F41" s="174"/>
      <c r="G41" s="129">
        <f t="shared" si="2"/>
        <v>0</v>
      </c>
    </row>
    <row r="42" spans="1:9" ht="17.25" x14ac:dyDescent="0.25">
      <c r="A42" s="196" t="s">
        <v>242</v>
      </c>
      <c r="B42" s="197"/>
      <c r="C42" s="148" t="s">
        <v>183</v>
      </c>
      <c r="D42" s="172"/>
      <c r="E42" s="173"/>
      <c r="F42" s="174"/>
      <c r="G42" s="129">
        <f t="shared" si="2"/>
        <v>0</v>
      </c>
    </row>
    <row r="43" spans="1:9" ht="17.25" x14ac:dyDescent="0.25">
      <c r="A43" s="196" t="s">
        <v>243</v>
      </c>
      <c r="B43" s="197"/>
      <c r="C43" s="148" t="s">
        <v>183</v>
      </c>
      <c r="D43" s="172"/>
      <c r="E43" s="173"/>
      <c r="F43" s="174"/>
      <c r="G43" s="129">
        <f t="shared" si="2"/>
        <v>0</v>
      </c>
    </row>
    <row r="44" spans="1:9" ht="25.5" customHeight="1" x14ac:dyDescent="0.25">
      <c r="A44" s="196" t="s">
        <v>244</v>
      </c>
      <c r="B44" s="197"/>
      <c r="C44" s="148" t="s">
        <v>183</v>
      </c>
      <c r="D44" s="172"/>
      <c r="E44" s="173"/>
      <c r="F44" s="174"/>
      <c r="G44" s="129">
        <f t="shared" si="2"/>
        <v>0</v>
      </c>
    </row>
    <row r="45" spans="1:9" ht="29.25" customHeight="1" x14ac:dyDescent="0.25">
      <c r="A45" s="196" t="s">
        <v>245</v>
      </c>
      <c r="B45" s="197"/>
      <c r="C45" s="148" t="s">
        <v>183</v>
      </c>
      <c r="D45" s="172"/>
      <c r="E45" s="173"/>
      <c r="F45" s="174"/>
      <c r="G45" s="129">
        <f t="shared" si="2"/>
        <v>0</v>
      </c>
    </row>
    <row r="46" spans="1:9" x14ac:dyDescent="0.25">
      <c r="A46" s="214"/>
      <c r="B46" s="199"/>
      <c r="C46" s="223">
        <f>SUM(G38:G45)/G37</f>
        <v>0</v>
      </c>
      <c r="D46" s="224"/>
      <c r="E46" s="224"/>
      <c r="F46" s="225"/>
    </row>
    <row r="47" spans="1:9" ht="6" customHeight="1" x14ac:dyDescent="0.25">
      <c r="A47" s="69"/>
      <c r="B47" s="59"/>
      <c r="C47" s="74"/>
      <c r="D47" s="75"/>
      <c r="E47" s="75"/>
      <c r="F47" s="75"/>
    </row>
    <row r="48" spans="1:9" ht="21" customHeight="1" x14ac:dyDescent="0.25">
      <c r="A48" s="200" t="s">
        <v>41</v>
      </c>
      <c r="B48" s="197"/>
      <c r="C48" s="210" t="s">
        <v>160</v>
      </c>
      <c r="D48" s="210"/>
      <c r="E48" s="210"/>
      <c r="F48" s="210"/>
    </row>
    <row r="49" spans="1:9" ht="15" customHeight="1" x14ac:dyDescent="0.25">
      <c r="A49" s="197"/>
      <c r="B49" s="197"/>
      <c r="C49" s="71" t="s">
        <v>159</v>
      </c>
      <c r="D49" s="71" t="s">
        <v>161</v>
      </c>
      <c r="E49" s="71" t="s">
        <v>166</v>
      </c>
      <c r="F49" s="71" t="s">
        <v>163</v>
      </c>
      <c r="G49" s="129">
        <v>15</v>
      </c>
      <c r="H49" s="130">
        <v>0.05</v>
      </c>
      <c r="I49" s="130">
        <f>H49*SUM(G50:G54)/G49</f>
        <v>0</v>
      </c>
    </row>
    <row r="50" spans="1:9" ht="14.45" customHeight="1" x14ac:dyDescent="0.25">
      <c r="A50" s="196" t="s">
        <v>42</v>
      </c>
      <c r="B50" s="197"/>
      <c r="C50" s="148" t="s">
        <v>183</v>
      </c>
      <c r="D50" s="172"/>
      <c r="E50" s="173"/>
      <c r="F50" s="174"/>
      <c r="G50" s="129">
        <f t="shared" ref="G50:G54" si="3">IF(C50="x",0,IF(D50="x",1,IF(E50="x",2,IF(F50="x",3,"Indique"))))</f>
        <v>0</v>
      </c>
      <c r="H50" s="129"/>
      <c r="I50" s="129"/>
    </row>
    <row r="51" spans="1:9" ht="14.45" customHeight="1" x14ac:dyDescent="0.25">
      <c r="A51" s="196" t="s">
        <v>43</v>
      </c>
      <c r="B51" s="197"/>
      <c r="C51" s="148" t="s">
        <v>183</v>
      </c>
      <c r="D51" s="172"/>
      <c r="E51" s="173"/>
      <c r="F51" s="174"/>
      <c r="G51" s="129">
        <f t="shared" si="3"/>
        <v>0</v>
      </c>
      <c r="H51" s="129"/>
      <c r="I51" s="129"/>
    </row>
    <row r="52" spans="1:9" ht="14.45" customHeight="1" x14ac:dyDescent="0.25">
      <c r="A52" s="196" t="s">
        <v>44</v>
      </c>
      <c r="B52" s="196"/>
      <c r="C52" s="148" t="s">
        <v>183</v>
      </c>
      <c r="D52" s="172"/>
      <c r="E52" s="173"/>
      <c r="F52" s="174"/>
      <c r="G52" s="129">
        <f t="shared" si="3"/>
        <v>0</v>
      </c>
    </row>
    <row r="53" spans="1:9" ht="14.45" customHeight="1" x14ac:dyDescent="0.25">
      <c r="A53" s="196" t="s">
        <v>45</v>
      </c>
      <c r="B53" s="197"/>
      <c r="C53" s="148" t="s">
        <v>183</v>
      </c>
      <c r="D53" s="172"/>
      <c r="E53" s="173"/>
      <c r="F53" s="174"/>
      <c r="G53" s="129">
        <f t="shared" si="3"/>
        <v>0</v>
      </c>
    </row>
    <row r="54" spans="1:9" ht="14.45" customHeight="1" x14ac:dyDescent="0.25">
      <c r="A54" s="196" t="s">
        <v>46</v>
      </c>
      <c r="B54" s="197"/>
      <c r="C54" s="148" t="s">
        <v>199</v>
      </c>
      <c r="D54" s="172"/>
      <c r="E54" s="173"/>
      <c r="F54" s="174"/>
      <c r="G54" s="129">
        <f t="shared" si="3"/>
        <v>0</v>
      </c>
    </row>
    <row r="55" spans="1:9" x14ac:dyDescent="0.25">
      <c r="A55" s="214"/>
      <c r="B55" s="199"/>
      <c r="C55" s="223">
        <f>SUM(G50:G54)/G49</f>
        <v>0</v>
      </c>
      <c r="D55" s="224"/>
      <c r="E55" s="224"/>
      <c r="F55" s="225"/>
    </row>
    <row r="56" spans="1:9" ht="6" customHeight="1" x14ac:dyDescent="0.25">
      <c r="A56" s="69"/>
      <c r="B56" s="59"/>
      <c r="C56" s="74"/>
      <c r="D56" s="75"/>
      <c r="E56" s="75"/>
      <c r="F56" s="75"/>
    </row>
    <row r="57" spans="1:9" ht="19.149999999999999" customHeight="1" x14ac:dyDescent="0.25">
      <c r="A57" s="200" t="s">
        <v>47</v>
      </c>
      <c r="B57" s="197"/>
      <c r="C57" s="210" t="s">
        <v>160</v>
      </c>
      <c r="D57" s="210"/>
      <c r="E57" s="210"/>
      <c r="F57" s="210"/>
    </row>
    <row r="58" spans="1:9" x14ac:dyDescent="0.25">
      <c r="A58" s="197"/>
      <c r="B58" s="197"/>
      <c r="C58" s="71" t="s">
        <v>159</v>
      </c>
      <c r="D58" s="71" t="s">
        <v>161</v>
      </c>
      <c r="E58" s="71" t="s">
        <v>166</v>
      </c>
      <c r="F58" s="71" t="s">
        <v>163</v>
      </c>
      <c r="G58" s="129">
        <v>9</v>
      </c>
      <c r="H58" s="130">
        <v>0.1</v>
      </c>
      <c r="I58" s="130">
        <f>H58*SUM(G59:G61)/G58</f>
        <v>0</v>
      </c>
    </row>
    <row r="59" spans="1:9" ht="16.5" customHeight="1" x14ac:dyDescent="0.25">
      <c r="A59" s="196" t="s">
        <v>48</v>
      </c>
      <c r="B59" s="197"/>
      <c r="C59" s="148" t="s">
        <v>183</v>
      </c>
      <c r="D59" s="172"/>
      <c r="E59" s="173"/>
      <c r="F59" s="174"/>
      <c r="G59" s="129">
        <f t="shared" ref="G59:G61" si="4">IF(C59="x",0,IF(D59="x",1,IF(E59="x",2,IF(F59="x",3,"Indique"))))</f>
        <v>0</v>
      </c>
      <c r="H59" s="129"/>
      <c r="I59" s="129"/>
    </row>
    <row r="60" spans="1:9" ht="16.5" customHeight="1" x14ac:dyDescent="0.25">
      <c r="A60" s="196" t="s">
        <v>49</v>
      </c>
      <c r="B60" s="197"/>
      <c r="C60" s="148" t="s">
        <v>183</v>
      </c>
      <c r="D60" s="172"/>
      <c r="E60" s="173"/>
      <c r="F60" s="174"/>
      <c r="G60" s="129">
        <f t="shared" si="4"/>
        <v>0</v>
      </c>
      <c r="H60" s="129"/>
      <c r="I60" s="129"/>
    </row>
    <row r="61" spans="1:9" ht="17.25" x14ac:dyDescent="0.25">
      <c r="A61" s="196" t="s">
        <v>50</v>
      </c>
      <c r="B61" s="197"/>
      <c r="C61" s="148" t="s">
        <v>183</v>
      </c>
      <c r="D61" s="172"/>
      <c r="E61" s="173"/>
      <c r="F61" s="174"/>
      <c r="G61" s="129">
        <f t="shared" si="4"/>
        <v>0</v>
      </c>
    </row>
    <row r="62" spans="1:9" x14ac:dyDescent="0.25">
      <c r="A62" s="214"/>
      <c r="B62" s="199"/>
      <c r="C62" s="223">
        <f>SUM(G59:G61)/G58</f>
        <v>0</v>
      </c>
      <c r="D62" s="224"/>
      <c r="E62" s="224"/>
      <c r="F62" s="225"/>
    </row>
    <row r="63" spans="1:9" ht="6" customHeight="1" x14ac:dyDescent="0.25">
      <c r="A63" s="69"/>
      <c r="B63" s="59"/>
      <c r="C63" s="74"/>
      <c r="D63" s="75"/>
      <c r="E63" s="75"/>
      <c r="F63" s="75"/>
    </row>
    <row r="64" spans="1:9" ht="21" customHeight="1" x14ac:dyDescent="0.25">
      <c r="A64" s="200" t="s">
        <v>51</v>
      </c>
      <c r="B64" s="197"/>
      <c r="C64" s="210" t="s">
        <v>160</v>
      </c>
      <c r="D64" s="210"/>
      <c r="E64" s="210"/>
      <c r="F64" s="210"/>
    </row>
    <row r="65" spans="1:10" x14ac:dyDescent="0.25">
      <c r="A65" s="197"/>
      <c r="B65" s="197"/>
      <c r="C65" s="71" t="s">
        <v>159</v>
      </c>
      <c r="D65" s="71" t="s">
        <v>161</v>
      </c>
      <c r="E65" s="71" t="s">
        <v>166</v>
      </c>
      <c r="F65" s="71" t="s">
        <v>163</v>
      </c>
      <c r="G65" s="129">
        <v>9</v>
      </c>
      <c r="H65" s="130">
        <v>0.15</v>
      </c>
      <c r="I65" s="130">
        <f>H65*SUM(G66:G68)/G65</f>
        <v>0</v>
      </c>
    </row>
    <row r="66" spans="1:10" ht="14.45" customHeight="1" x14ac:dyDescent="0.25">
      <c r="A66" s="196" t="s">
        <v>52</v>
      </c>
      <c r="B66" s="197"/>
      <c r="C66" s="148" t="s">
        <v>183</v>
      </c>
      <c r="D66" s="172"/>
      <c r="E66" s="173"/>
      <c r="F66" s="174"/>
      <c r="G66" s="129">
        <f t="shared" ref="G66:G68" si="5">IF(C66="x",0,IF(D66="x",1,IF(E66="x",2,IF(F66="x",3,"Indique"))))</f>
        <v>0</v>
      </c>
      <c r="H66" s="129"/>
      <c r="I66" s="129"/>
    </row>
    <row r="67" spans="1:10" ht="14.45" customHeight="1" x14ac:dyDescent="0.25">
      <c r="A67" s="196" t="s">
        <v>53</v>
      </c>
      <c r="B67" s="197"/>
      <c r="C67" s="148" t="s">
        <v>183</v>
      </c>
      <c r="D67" s="172"/>
      <c r="E67" s="173"/>
      <c r="F67" s="174"/>
      <c r="G67" s="129">
        <f t="shared" si="5"/>
        <v>0</v>
      </c>
      <c r="H67" s="129"/>
      <c r="I67" s="129"/>
    </row>
    <row r="68" spans="1:10" ht="14.45" customHeight="1" x14ac:dyDescent="0.25">
      <c r="A68" s="196" t="s">
        <v>54</v>
      </c>
      <c r="B68" s="197"/>
      <c r="C68" s="148" t="s">
        <v>183</v>
      </c>
      <c r="D68" s="172"/>
      <c r="E68" s="173"/>
      <c r="F68" s="174"/>
      <c r="G68" s="129">
        <f t="shared" si="5"/>
        <v>0</v>
      </c>
    </row>
    <row r="69" spans="1:10" x14ac:dyDescent="0.25">
      <c r="A69" s="69"/>
      <c r="B69" s="76"/>
      <c r="C69" s="223">
        <f>SUM(G66:G68)/G65</f>
        <v>0</v>
      </c>
      <c r="D69" s="224"/>
      <c r="E69" s="224"/>
      <c r="F69" s="225"/>
    </row>
    <row r="70" spans="1:10" ht="6" customHeight="1" x14ac:dyDescent="0.25">
      <c r="A70" s="69"/>
      <c r="B70" s="59"/>
      <c r="C70" s="74"/>
      <c r="D70" s="75"/>
      <c r="E70" s="75"/>
      <c r="F70" s="75"/>
    </row>
    <row r="71" spans="1:10" ht="16.149999999999999" customHeight="1" x14ac:dyDescent="0.25">
      <c r="A71" s="200" t="s">
        <v>55</v>
      </c>
      <c r="B71" s="197"/>
      <c r="C71" s="210" t="s">
        <v>160</v>
      </c>
      <c r="D71" s="210"/>
      <c r="E71" s="210"/>
      <c r="F71" s="210"/>
    </row>
    <row r="72" spans="1:10" x14ac:dyDescent="0.25">
      <c r="A72" s="197"/>
      <c r="B72" s="197"/>
      <c r="C72" s="71" t="s">
        <v>159</v>
      </c>
      <c r="D72" s="71" t="s">
        <v>161</v>
      </c>
      <c r="E72" s="71" t="s">
        <v>166</v>
      </c>
      <c r="F72" s="71" t="s">
        <v>163</v>
      </c>
      <c r="G72" s="129">
        <v>3</v>
      </c>
      <c r="H72" s="130">
        <v>0.1</v>
      </c>
      <c r="I72" s="130">
        <f>H72*G73/G72</f>
        <v>3.3333333333333333E-2</v>
      </c>
    </row>
    <row r="73" spans="1:10" ht="14.45" customHeight="1" x14ac:dyDescent="0.25">
      <c r="A73" s="196" t="s">
        <v>56</v>
      </c>
      <c r="B73" s="197"/>
      <c r="C73" s="148"/>
      <c r="D73" s="172" t="s">
        <v>183</v>
      </c>
      <c r="E73" s="173"/>
      <c r="F73" s="174"/>
      <c r="G73" s="129">
        <f t="shared" ref="G73" si="6">IF(C73="x",0,IF(D73="x",1,IF(E73="x",2,IF(F73="x",3,"Indique"))))</f>
        <v>1</v>
      </c>
      <c r="H73" s="129"/>
      <c r="I73" s="129"/>
    </row>
    <row r="74" spans="1:10" x14ac:dyDescent="0.25">
      <c r="A74" s="214"/>
      <c r="B74" s="199"/>
      <c r="C74" s="223">
        <f>G73/G72</f>
        <v>0.33333333333333331</v>
      </c>
      <c r="D74" s="224"/>
      <c r="E74" s="224"/>
      <c r="F74" s="225"/>
    </row>
    <row r="75" spans="1:10" ht="6" customHeight="1" x14ac:dyDescent="0.25">
      <c r="A75" s="69"/>
      <c r="B75" s="59"/>
      <c r="C75" s="74"/>
      <c r="D75" s="75"/>
      <c r="E75" s="75"/>
      <c r="F75" s="75"/>
    </row>
    <row r="76" spans="1:10" ht="17.45" customHeight="1" x14ac:dyDescent="0.25">
      <c r="A76" s="200" t="s">
        <v>57</v>
      </c>
      <c r="B76" s="197"/>
      <c r="C76" s="210" t="s">
        <v>160</v>
      </c>
      <c r="D76" s="210"/>
      <c r="E76" s="210"/>
      <c r="F76" s="210"/>
    </row>
    <row r="77" spans="1:10" ht="14.45" customHeight="1" x14ac:dyDescent="0.25">
      <c r="A77" s="197"/>
      <c r="B77" s="197"/>
      <c r="C77" s="71" t="s">
        <v>159</v>
      </c>
      <c r="D77" s="71" t="s">
        <v>161</v>
      </c>
      <c r="E77" s="71" t="s">
        <v>166</v>
      </c>
      <c r="F77" s="71" t="s">
        <v>163</v>
      </c>
      <c r="G77" s="129">
        <v>3</v>
      </c>
      <c r="H77" s="130">
        <v>0.15</v>
      </c>
      <c r="I77" s="130">
        <f>H77*G78/G77</f>
        <v>4.9999999999999996E-2</v>
      </c>
    </row>
    <row r="78" spans="1:10" ht="14.45" customHeight="1" x14ac:dyDescent="0.25">
      <c r="A78" s="196" t="s">
        <v>58</v>
      </c>
      <c r="B78" s="197"/>
      <c r="C78" s="148"/>
      <c r="D78" s="172" t="s">
        <v>199</v>
      </c>
      <c r="E78" s="173"/>
      <c r="F78" s="174"/>
      <c r="G78" s="129">
        <f t="shared" ref="G78" si="7">IF(C78="x",0,IF(D78="x",1,IF(E78="x",2,IF(F78="x",3,"Indique"))))</f>
        <v>1</v>
      </c>
      <c r="H78" s="129"/>
      <c r="I78" s="129"/>
    </row>
    <row r="79" spans="1:10" s="56" customFormat="1" x14ac:dyDescent="0.25">
      <c r="A79" s="77"/>
      <c r="B79" s="59"/>
      <c r="C79" s="226">
        <f>G78/G77</f>
        <v>0.33333333333333331</v>
      </c>
      <c r="D79" s="227"/>
      <c r="E79" s="227"/>
      <c r="F79" s="228"/>
      <c r="G79" s="129"/>
      <c r="H79" s="129"/>
      <c r="I79" s="129"/>
      <c r="J79" s="131"/>
    </row>
    <row r="80" spans="1:10" s="56" customFormat="1" ht="4.9000000000000004" customHeight="1" x14ac:dyDescent="0.25">
      <c r="A80" s="77"/>
      <c r="B80" s="59"/>
      <c r="C80" s="72"/>
      <c r="D80" s="73"/>
      <c r="E80" s="73"/>
      <c r="F80" s="73"/>
      <c r="G80" s="129"/>
      <c r="H80" s="129"/>
      <c r="I80" s="129"/>
      <c r="J80" s="131"/>
    </row>
    <row r="81" spans="1:6" ht="31.5" customHeight="1" x14ac:dyDescent="0.25">
      <c r="A81" s="190" t="s">
        <v>200</v>
      </c>
      <c r="B81" s="191"/>
      <c r="C81" s="220">
        <f>I77+I72+I65+I58+I49+I37+I31+I14</f>
        <v>8.3333333333333329E-2</v>
      </c>
      <c r="D81" s="229"/>
      <c r="E81" s="229"/>
      <c r="F81" s="230"/>
    </row>
    <row r="82" spans="1:6" ht="5.45" customHeight="1" x14ac:dyDescent="0.25">
      <c r="A82" s="78"/>
      <c r="B82" s="60"/>
      <c r="C82" s="70"/>
      <c r="D82" s="70"/>
      <c r="E82" s="70"/>
      <c r="F82" s="70"/>
    </row>
    <row r="83" spans="1:6" ht="31.5" customHeight="1" x14ac:dyDescent="0.25">
      <c r="A83" s="190" t="s">
        <v>201</v>
      </c>
      <c r="B83" s="191"/>
      <c r="C83" s="220">
        <f>1-(C81)</f>
        <v>0.91666666666666663</v>
      </c>
      <c r="D83" s="229"/>
      <c r="E83" s="229"/>
      <c r="F83" s="230"/>
    </row>
    <row r="84" spans="1:6" ht="5.45" customHeight="1" x14ac:dyDescent="0.25">
      <c r="A84" s="78"/>
      <c r="B84" s="60"/>
      <c r="C84" s="70"/>
      <c r="D84" s="70"/>
      <c r="E84" s="70"/>
      <c r="F84" s="70"/>
    </row>
    <row r="85" spans="1:6" ht="31.5" customHeight="1" x14ac:dyDescent="0.25">
      <c r="A85" s="190" t="s">
        <v>198</v>
      </c>
      <c r="B85" s="191"/>
      <c r="C85" s="231" t="str">
        <f>IF(C81&lt;=0.33,"Seguridad Alta",IF(C81&lt;=0.66,"Seguridad Media",IF(C81&gt;0.66,"Seguridad Baja")))</f>
        <v>Seguridad Alta</v>
      </c>
      <c r="D85" s="229"/>
      <c r="E85" s="229"/>
      <c r="F85" s="230"/>
    </row>
    <row r="86" spans="1:6" ht="5.45" customHeight="1" x14ac:dyDescent="0.25">
      <c r="A86" s="78"/>
      <c r="B86" s="78"/>
      <c r="C86" s="70"/>
      <c r="D86" s="70"/>
      <c r="E86" s="70"/>
      <c r="F86" s="70"/>
    </row>
    <row r="87" spans="1:6" ht="31.5" customHeight="1" x14ac:dyDescent="0.25">
      <c r="A87" s="190" t="s">
        <v>249</v>
      </c>
      <c r="B87" s="191"/>
      <c r="C87" s="220">
        <f>C83*0.1</f>
        <v>9.1666666666666674E-2</v>
      </c>
      <c r="D87" s="221"/>
      <c r="E87" s="221"/>
      <c r="F87" s="222"/>
    </row>
  </sheetData>
  <mergeCells count="80">
    <mergeCell ref="C28:F28"/>
    <mergeCell ref="C34:F34"/>
    <mergeCell ref="C46:F46"/>
    <mergeCell ref="C55:F55"/>
    <mergeCell ref="C62:F62"/>
    <mergeCell ref="C30:F30"/>
    <mergeCell ref="C36:F36"/>
    <mergeCell ref="C76:F76"/>
    <mergeCell ref="C48:F48"/>
    <mergeCell ref="C64:F64"/>
    <mergeCell ref="C57:F57"/>
    <mergeCell ref="C87:F87"/>
    <mergeCell ref="C69:F69"/>
    <mergeCell ref="C74:F74"/>
    <mergeCell ref="C79:F79"/>
    <mergeCell ref="C83:F83"/>
    <mergeCell ref="C81:F81"/>
    <mergeCell ref="C85:F85"/>
    <mergeCell ref="C71:F71"/>
    <mergeCell ref="A9:F9"/>
    <mergeCell ref="A11:B11"/>
    <mergeCell ref="A13:B14"/>
    <mergeCell ref="A15:B15"/>
    <mergeCell ref="A16:B16"/>
    <mergeCell ref="C13:F13"/>
    <mergeCell ref="C11:F11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1"/>
    <mergeCell ref="A32:B32"/>
    <mergeCell ref="A33:B33"/>
    <mergeCell ref="A34:B34"/>
    <mergeCell ref="A36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8:B49"/>
    <mergeCell ref="A50:B50"/>
    <mergeCell ref="A51:B51"/>
    <mergeCell ref="A52:B52"/>
    <mergeCell ref="A64:B65"/>
    <mergeCell ref="A62:B62"/>
    <mergeCell ref="A66:B66"/>
    <mergeCell ref="A53:B53"/>
    <mergeCell ref="A54:B54"/>
    <mergeCell ref="A57:B58"/>
    <mergeCell ref="A55:B55"/>
    <mergeCell ref="A59:B59"/>
    <mergeCell ref="A87:B87"/>
    <mergeCell ref="A2:F2"/>
    <mergeCell ref="B4:F4"/>
    <mergeCell ref="A7:F7"/>
    <mergeCell ref="A76:B77"/>
    <mergeCell ref="A78:B78"/>
    <mergeCell ref="A81:B81"/>
    <mergeCell ref="A83:B83"/>
    <mergeCell ref="A85:B85"/>
    <mergeCell ref="A67:B67"/>
    <mergeCell ref="A68:B68"/>
    <mergeCell ref="A71:B72"/>
    <mergeCell ref="A73:B73"/>
    <mergeCell ref="A74:B74"/>
    <mergeCell ref="A60:B60"/>
    <mergeCell ref="A61:B61"/>
  </mergeCells>
  <pageMargins left="0.70866141732283472" right="0.70866141732283472" top="0.74803149606299213" bottom="0.74803149606299213" header="0.31496062992125984" footer="0.31496062992125984"/>
  <pageSetup fitToHeight="2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9933"/>
    <pageSetUpPr fitToPage="1"/>
  </sheetPr>
  <dimension ref="A1:N201"/>
  <sheetViews>
    <sheetView topLeftCell="A35" zoomScale="85" zoomScaleNormal="85" workbookViewId="0">
      <selection activeCell="E55" sqref="E55"/>
    </sheetView>
  </sheetViews>
  <sheetFormatPr baseColWidth="10" defaultColWidth="11.5703125" defaultRowHeight="13.5" x14ac:dyDescent="0.25"/>
  <cols>
    <col min="1" max="1" width="34.85546875" style="2" customWidth="1"/>
    <col min="2" max="2" width="19.7109375" style="2" customWidth="1"/>
    <col min="3" max="3" width="4.7109375" style="8" customWidth="1"/>
    <col min="4" max="7" width="6.28515625" style="46" customWidth="1"/>
    <col min="8" max="10" width="7.140625" style="112" hidden="1" customWidth="1"/>
    <col min="11" max="11" width="0" style="113" hidden="1" customWidth="1"/>
    <col min="12" max="16384" width="11.5703125" style="2"/>
  </cols>
  <sheetData>
    <row r="1" spans="1:11" s="38" customFormat="1" ht="15" customHeight="1" x14ac:dyDescent="0.25">
      <c r="A1" s="58"/>
      <c r="B1" s="66"/>
      <c r="C1" s="67"/>
      <c r="D1" s="68"/>
      <c r="E1" s="68"/>
      <c r="F1" s="68"/>
      <c r="G1" s="46"/>
      <c r="H1" s="112"/>
      <c r="I1" s="112"/>
      <c r="J1" s="113"/>
      <c r="K1" s="113"/>
    </row>
    <row r="2" spans="1:11" s="38" customFormat="1" ht="15" customHeight="1" x14ac:dyDescent="0.25">
      <c r="A2" s="193" t="s">
        <v>167</v>
      </c>
      <c r="B2" s="193"/>
      <c r="C2" s="193"/>
      <c r="D2" s="193"/>
      <c r="E2" s="193"/>
      <c r="F2" s="193"/>
      <c r="G2" s="44"/>
      <c r="H2" s="112"/>
      <c r="I2" s="112"/>
      <c r="J2" s="113"/>
      <c r="K2" s="113"/>
    </row>
    <row r="3" spans="1:11" s="38" customFormat="1" ht="6.75" customHeight="1" x14ac:dyDescent="0.25">
      <c r="A3" s="61"/>
      <c r="B3" s="61"/>
      <c r="C3" s="61"/>
      <c r="D3" s="61"/>
      <c r="E3" s="61"/>
      <c r="F3" s="61"/>
      <c r="G3" s="44"/>
      <c r="H3" s="112"/>
      <c r="I3" s="112"/>
      <c r="J3" s="113"/>
      <c r="K3" s="113"/>
    </row>
    <row r="4" spans="1:11" s="38" customFormat="1" ht="15" customHeight="1" x14ac:dyDescent="0.25">
      <c r="A4" s="139" t="s">
        <v>168</v>
      </c>
      <c r="B4" s="235"/>
      <c r="C4" s="235"/>
      <c r="D4" s="235"/>
      <c r="E4" s="235"/>
      <c r="F4" s="235"/>
      <c r="G4" s="45"/>
      <c r="H4" s="112"/>
      <c r="I4" s="112"/>
      <c r="J4" s="113"/>
      <c r="K4" s="113"/>
    </row>
    <row r="5" spans="1:11" s="38" customFormat="1" ht="15" customHeight="1" x14ac:dyDescent="0.25">
      <c r="A5" s="139" t="s">
        <v>169</v>
      </c>
      <c r="B5" s="62"/>
      <c r="C5" s="63"/>
      <c r="D5" s="63"/>
      <c r="E5" s="63"/>
      <c r="F5" s="63"/>
      <c r="G5" s="45"/>
      <c r="H5" s="112"/>
      <c r="I5" s="112"/>
      <c r="J5" s="113"/>
      <c r="K5" s="113"/>
    </row>
    <row r="6" spans="1:11" s="38" customFormat="1" ht="8.25" customHeight="1" x14ac:dyDescent="0.25">
      <c r="A6" s="58"/>
      <c r="B6" s="64"/>
      <c r="C6" s="65"/>
      <c r="D6" s="65"/>
      <c r="E6" s="65"/>
      <c r="F6" s="65"/>
      <c r="G6" s="45"/>
      <c r="H6" s="112"/>
      <c r="I6" s="112"/>
      <c r="J6" s="113"/>
      <c r="K6" s="113"/>
    </row>
    <row r="7" spans="1:11" s="38" customFormat="1" ht="15" customHeight="1" x14ac:dyDescent="0.25">
      <c r="A7" s="194" t="s">
        <v>234</v>
      </c>
      <c r="B7" s="194"/>
      <c r="C7" s="194"/>
      <c r="D7" s="194"/>
      <c r="E7" s="194"/>
      <c r="F7" s="194"/>
      <c r="G7" s="45"/>
      <c r="H7" s="112"/>
      <c r="I7" s="112"/>
      <c r="J7" s="113"/>
      <c r="K7" s="113"/>
    </row>
    <row r="8" spans="1:11" s="38" customFormat="1" ht="7.5" customHeight="1" x14ac:dyDescent="0.25">
      <c r="B8" s="3"/>
      <c r="C8" s="8"/>
      <c r="D8" s="46"/>
      <c r="E8" s="46"/>
      <c r="F8" s="46"/>
      <c r="G8" s="46"/>
      <c r="H8" s="112"/>
      <c r="I8" s="112"/>
      <c r="J8" s="113"/>
      <c r="K8" s="113"/>
    </row>
    <row r="9" spans="1:11" ht="15" x14ac:dyDescent="0.25">
      <c r="A9" s="238" t="s">
        <v>171</v>
      </c>
      <c r="B9" s="238"/>
      <c r="C9" s="238"/>
      <c r="D9" s="238"/>
      <c r="E9" s="238"/>
      <c r="F9" s="238"/>
      <c r="G9" s="238"/>
    </row>
    <row r="10" spans="1:11" s="13" customFormat="1" ht="6.75" customHeight="1" x14ac:dyDescent="0.25">
      <c r="C10" s="11"/>
      <c r="D10" s="11"/>
      <c r="E10" s="11"/>
      <c r="F10" s="11"/>
      <c r="G10" s="11"/>
      <c r="H10" s="114"/>
      <c r="I10" s="114"/>
      <c r="J10" s="114"/>
      <c r="K10" s="122"/>
    </row>
    <row r="11" spans="1:11" s="13" customFormat="1" ht="15" customHeight="1" x14ac:dyDescent="0.25">
      <c r="A11" s="212" t="s">
        <v>178</v>
      </c>
      <c r="B11" s="213"/>
      <c r="C11" s="243" t="s">
        <v>179</v>
      </c>
      <c r="D11" s="244"/>
      <c r="E11" s="244"/>
      <c r="F11" s="244"/>
      <c r="G11" s="244"/>
      <c r="H11" s="114"/>
      <c r="I11" s="114"/>
      <c r="J11" s="122"/>
      <c r="K11" s="122"/>
    </row>
    <row r="12" spans="1:11" s="57" customFormat="1" ht="6" customHeight="1" x14ac:dyDescent="0.25">
      <c r="C12" s="79"/>
      <c r="D12" s="79"/>
      <c r="E12" s="79"/>
      <c r="F12" s="79"/>
      <c r="G12" s="79"/>
      <c r="H12" s="115"/>
      <c r="I12" s="115"/>
      <c r="J12" s="115"/>
      <c r="K12" s="123"/>
    </row>
    <row r="13" spans="1:11" s="66" customFormat="1" ht="13.5" customHeight="1" x14ac:dyDescent="0.25">
      <c r="A13" s="239" t="s">
        <v>59</v>
      </c>
      <c r="B13" s="239"/>
      <c r="C13" s="247" t="s">
        <v>165</v>
      </c>
      <c r="D13" s="210" t="s">
        <v>164</v>
      </c>
      <c r="E13" s="210"/>
      <c r="F13" s="210"/>
      <c r="G13" s="210"/>
      <c r="H13" s="116"/>
      <c r="I13" s="116"/>
      <c r="J13" s="116"/>
      <c r="K13" s="124"/>
    </row>
    <row r="14" spans="1:11" s="66" customFormat="1" ht="15" customHeight="1" x14ac:dyDescent="0.25">
      <c r="A14" s="239"/>
      <c r="B14" s="239"/>
      <c r="C14" s="247"/>
      <c r="D14" s="71" t="s">
        <v>159</v>
      </c>
      <c r="E14" s="80" t="s">
        <v>161</v>
      </c>
      <c r="F14" s="80" t="s">
        <v>166</v>
      </c>
      <c r="G14" s="80" t="s">
        <v>163</v>
      </c>
      <c r="H14" s="116">
        <f>COUNTIF(D15:D22,"&lt;&gt;x")*3</f>
        <v>3</v>
      </c>
      <c r="I14" s="117">
        <v>0.25</v>
      </c>
      <c r="J14" s="118">
        <f>I14*SUM(H15:H22)/H14</f>
        <v>0.25</v>
      </c>
      <c r="K14" s="124"/>
    </row>
    <row r="15" spans="1:11" s="66" customFormat="1" ht="12.75" customHeight="1" x14ac:dyDescent="0.25">
      <c r="A15" s="237" t="s">
        <v>204</v>
      </c>
      <c r="B15" s="237"/>
      <c r="C15" s="88">
        <v>1</v>
      </c>
      <c r="D15" s="179"/>
      <c r="E15" s="151"/>
      <c r="F15" s="150"/>
      <c r="G15" s="149" t="s">
        <v>183</v>
      </c>
      <c r="H15" s="116">
        <f>IF(D15="x",0,IF(E15="x",1,IF(F15="x",2,IF(G15="x",3,"Indique"))))</f>
        <v>3</v>
      </c>
      <c r="I15" s="116"/>
      <c r="J15" s="116"/>
      <c r="K15" s="124"/>
    </row>
    <row r="16" spans="1:11" s="66" customFormat="1" ht="15" customHeight="1" x14ac:dyDescent="0.25">
      <c r="A16" s="237"/>
      <c r="B16" s="237"/>
      <c r="C16" s="88">
        <v>2</v>
      </c>
      <c r="D16" s="179" t="s">
        <v>183</v>
      </c>
      <c r="E16" s="151"/>
      <c r="F16" s="150"/>
      <c r="G16" s="149"/>
      <c r="H16" s="116">
        <f t="shared" ref="H16:H22" si="0">IF(D16="x",0,IF(E16="x",1,IF(F16="x",2,IF(G16="x",3,"Indique"))))</f>
        <v>0</v>
      </c>
      <c r="I16" s="116"/>
      <c r="J16" s="116"/>
      <c r="K16" s="124"/>
    </row>
    <row r="17" spans="1:11" s="66" customFormat="1" ht="15" customHeight="1" x14ac:dyDescent="0.25">
      <c r="A17" s="237"/>
      <c r="B17" s="237"/>
      <c r="C17" s="88">
        <v>3</v>
      </c>
      <c r="D17" s="179" t="s">
        <v>183</v>
      </c>
      <c r="E17" s="151"/>
      <c r="F17" s="150"/>
      <c r="G17" s="149"/>
      <c r="H17" s="116">
        <f t="shared" si="0"/>
        <v>0</v>
      </c>
      <c r="I17" s="116"/>
      <c r="J17" s="116"/>
      <c r="K17" s="124"/>
    </row>
    <row r="18" spans="1:11" s="66" customFormat="1" ht="15" customHeight="1" x14ac:dyDescent="0.25">
      <c r="A18" s="237"/>
      <c r="B18" s="237"/>
      <c r="C18" s="88">
        <v>4</v>
      </c>
      <c r="D18" s="179" t="s">
        <v>183</v>
      </c>
      <c r="E18" s="151"/>
      <c r="F18" s="150"/>
      <c r="G18" s="149"/>
      <c r="H18" s="116">
        <f t="shared" si="0"/>
        <v>0</v>
      </c>
      <c r="I18" s="116"/>
      <c r="J18" s="116"/>
      <c r="K18" s="124"/>
    </row>
    <row r="19" spans="1:11" s="66" customFormat="1" ht="15" customHeight="1" x14ac:dyDescent="0.25">
      <c r="A19" s="237"/>
      <c r="B19" s="237"/>
      <c r="C19" s="88">
        <v>5</v>
      </c>
      <c r="D19" s="179" t="s">
        <v>183</v>
      </c>
      <c r="E19" s="151"/>
      <c r="F19" s="150"/>
      <c r="G19" s="149"/>
      <c r="H19" s="116">
        <f t="shared" si="0"/>
        <v>0</v>
      </c>
      <c r="I19" s="116"/>
      <c r="J19" s="116"/>
      <c r="K19" s="124"/>
    </row>
    <row r="20" spans="1:11" s="66" customFormat="1" ht="15" customHeight="1" x14ac:dyDescent="0.25">
      <c r="A20" s="237"/>
      <c r="B20" s="237"/>
      <c r="C20" s="88">
        <v>6</v>
      </c>
      <c r="D20" s="179" t="s">
        <v>183</v>
      </c>
      <c r="E20" s="151"/>
      <c r="F20" s="150"/>
      <c r="G20" s="149"/>
      <c r="H20" s="116">
        <f t="shared" si="0"/>
        <v>0</v>
      </c>
      <c r="I20" s="116"/>
      <c r="J20" s="116"/>
      <c r="K20" s="124"/>
    </row>
    <row r="21" spans="1:11" s="66" customFormat="1" ht="15" customHeight="1" x14ac:dyDescent="0.25">
      <c r="A21" s="237"/>
      <c r="B21" s="237"/>
      <c r="C21" s="88">
        <v>7</v>
      </c>
      <c r="D21" s="179" t="s">
        <v>183</v>
      </c>
      <c r="E21" s="151"/>
      <c r="F21" s="150"/>
      <c r="G21" s="149"/>
      <c r="H21" s="116">
        <f t="shared" si="0"/>
        <v>0</v>
      </c>
      <c r="I21" s="116"/>
      <c r="J21" s="116"/>
      <c r="K21" s="124"/>
    </row>
    <row r="22" spans="1:11" s="66" customFormat="1" ht="15" customHeight="1" x14ac:dyDescent="0.25">
      <c r="A22" s="237"/>
      <c r="B22" s="237"/>
      <c r="C22" s="88">
        <v>8</v>
      </c>
      <c r="D22" s="179" t="s">
        <v>183</v>
      </c>
      <c r="E22" s="151"/>
      <c r="F22" s="150"/>
      <c r="G22" s="149"/>
      <c r="H22" s="116">
        <f t="shared" si="0"/>
        <v>0</v>
      </c>
      <c r="I22" s="116"/>
      <c r="J22" s="116"/>
      <c r="K22" s="124"/>
    </row>
    <row r="23" spans="1:11" s="152" customFormat="1" ht="10.5" customHeight="1" x14ac:dyDescent="0.25">
      <c r="B23" s="89"/>
      <c r="C23" s="90"/>
      <c r="D23" s="153"/>
      <c r="E23" s="153"/>
      <c r="F23" s="153"/>
      <c r="G23" s="153"/>
      <c r="H23" s="115">
        <f>COUNTIF(D24:D31,"&lt;&gt;x")*3</f>
        <v>3</v>
      </c>
      <c r="I23" s="119">
        <v>0.25</v>
      </c>
      <c r="J23" s="121">
        <f>I23*SUM(H24:H31)/H23</f>
        <v>0.25</v>
      </c>
      <c r="K23" s="123"/>
    </row>
    <row r="24" spans="1:11" s="66" customFormat="1" ht="12.75" customHeight="1" x14ac:dyDescent="0.25">
      <c r="A24" s="237" t="s">
        <v>60</v>
      </c>
      <c r="B24" s="236"/>
      <c r="C24" s="88">
        <v>1</v>
      </c>
      <c r="D24" s="179"/>
      <c r="E24" s="151"/>
      <c r="F24" s="150"/>
      <c r="G24" s="149" t="s">
        <v>183</v>
      </c>
      <c r="H24" s="116">
        <f>IF(D24="x",0,IF(E24="x",1,IF(F24="x",0,IF(G24="x",3,"Indique"))))</f>
        <v>3</v>
      </c>
      <c r="I24" s="116"/>
      <c r="J24" s="116"/>
      <c r="K24" s="124"/>
    </row>
    <row r="25" spans="1:11" s="66" customFormat="1" ht="16.5" x14ac:dyDescent="0.25">
      <c r="A25" s="236"/>
      <c r="B25" s="236"/>
      <c r="C25" s="88">
        <v>2</v>
      </c>
      <c r="D25" s="179" t="s">
        <v>183</v>
      </c>
      <c r="E25" s="151"/>
      <c r="F25" s="150"/>
      <c r="G25" s="149"/>
      <c r="H25" s="116">
        <f>IF(D25="x",0,IF(E25="x",1,IF(F25="x",0,IF(G25="x",3,"Indique"))))</f>
        <v>0</v>
      </c>
      <c r="I25" s="116"/>
      <c r="J25" s="116"/>
      <c r="K25" s="124"/>
    </row>
    <row r="26" spans="1:11" s="66" customFormat="1" ht="16.5" x14ac:dyDescent="0.25">
      <c r="A26" s="236"/>
      <c r="B26" s="236"/>
      <c r="C26" s="88">
        <v>3</v>
      </c>
      <c r="D26" s="179" t="s">
        <v>183</v>
      </c>
      <c r="E26" s="151"/>
      <c r="F26" s="150"/>
      <c r="G26" s="149"/>
      <c r="H26" s="116">
        <f>IF(D26="x",0,IF(E26="x",1,IF(F26="x",0,IF(G26="x",3,"Indique"))))</f>
        <v>0</v>
      </c>
      <c r="I26" s="116"/>
      <c r="J26" s="116"/>
      <c r="K26" s="124"/>
    </row>
    <row r="27" spans="1:11" s="66" customFormat="1" ht="16.5" x14ac:dyDescent="0.25">
      <c r="A27" s="236"/>
      <c r="B27" s="236"/>
      <c r="C27" s="88">
        <v>4</v>
      </c>
      <c r="D27" s="179" t="s">
        <v>183</v>
      </c>
      <c r="E27" s="151"/>
      <c r="F27" s="150"/>
      <c r="G27" s="149"/>
      <c r="H27" s="116">
        <f t="shared" ref="H27:H31" si="1">IF(D27="x",0,IF(E27="x",1,IF(F27="x",0,IF(G27="x",3,"Indique"))))</f>
        <v>0</v>
      </c>
      <c r="I27" s="116"/>
      <c r="J27" s="116"/>
      <c r="K27" s="124"/>
    </row>
    <row r="28" spans="1:11" s="66" customFormat="1" ht="16.5" x14ac:dyDescent="0.25">
      <c r="A28" s="236"/>
      <c r="B28" s="236"/>
      <c r="C28" s="88">
        <v>5</v>
      </c>
      <c r="D28" s="179" t="s">
        <v>199</v>
      </c>
      <c r="E28" s="151"/>
      <c r="F28" s="150"/>
      <c r="G28" s="149"/>
      <c r="H28" s="116">
        <f t="shared" si="1"/>
        <v>0</v>
      </c>
      <c r="I28" s="116"/>
      <c r="J28" s="116"/>
      <c r="K28" s="124"/>
    </row>
    <row r="29" spans="1:11" s="66" customFormat="1" ht="16.5" x14ac:dyDescent="0.25">
      <c r="A29" s="236"/>
      <c r="B29" s="236"/>
      <c r="C29" s="88">
        <v>6</v>
      </c>
      <c r="D29" s="179" t="s">
        <v>199</v>
      </c>
      <c r="E29" s="151"/>
      <c r="F29" s="150"/>
      <c r="G29" s="149"/>
      <c r="H29" s="116">
        <f t="shared" si="1"/>
        <v>0</v>
      </c>
      <c r="I29" s="116"/>
      <c r="J29" s="116"/>
      <c r="K29" s="124"/>
    </row>
    <row r="30" spans="1:11" s="66" customFormat="1" ht="16.5" x14ac:dyDescent="0.25">
      <c r="A30" s="236"/>
      <c r="B30" s="236"/>
      <c r="C30" s="88">
        <v>7</v>
      </c>
      <c r="D30" s="179" t="s">
        <v>199</v>
      </c>
      <c r="E30" s="151"/>
      <c r="F30" s="150"/>
      <c r="G30" s="149"/>
      <c r="H30" s="116">
        <f t="shared" si="1"/>
        <v>0</v>
      </c>
      <c r="I30" s="116"/>
      <c r="J30" s="116"/>
      <c r="K30" s="124"/>
    </row>
    <row r="31" spans="1:11" s="66" customFormat="1" ht="16.5" x14ac:dyDescent="0.25">
      <c r="A31" s="236"/>
      <c r="B31" s="236"/>
      <c r="C31" s="88">
        <v>8</v>
      </c>
      <c r="D31" s="179" t="s">
        <v>199</v>
      </c>
      <c r="E31" s="151"/>
      <c r="F31" s="150"/>
      <c r="G31" s="149"/>
      <c r="H31" s="116">
        <f t="shared" si="1"/>
        <v>0</v>
      </c>
      <c r="I31" s="116"/>
      <c r="J31" s="116"/>
      <c r="K31" s="124"/>
    </row>
    <row r="32" spans="1:11" s="152" customFormat="1" ht="10.5" customHeight="1" x14ac:dyDescent="0.25">
      <c r="B32" s="89"/>
      <c r="C32" s="90"/>
      <c r="D32" s="153"/>
      <c r="E32" s="153"/>
      <c r="F32" s="153"/>
      <c r="G32" s="153"/>
      <c r="H32" s="115">
        <f>COUNTIF(D33:D40,"&lt;&gt;x")*3</f>
        <v>3</v>
      </c>
      <c r="I32" s="119">
        <v>0.25</v>
      </c>
      <c r="J32" s="121">
        <f>I32*SUM(H33:H40)/H32</f>
        <v>0.25</v>
      </c>
      <c r="K32" s="123"/>
    </row>
    <row r="33" spans="1:11" s="66" customFormat="1" ht="12.75" customHeight="1" x14ac:dyDescent="0.25">
      <c r="A33" s="237" t="s">
        <v>73</v>
      </c>
      <c r="B33" s="236"/>
      <c r="C33" s="88">
        <v>1</v>
      </c>
      <c r="D33" s="179"/>
      <c r="E33" s="151"/>
      <c r="F33" s="150"/>
      <c r="G33" s="149" t="s">
        <v>183</v>
      </c>
      <c r="H33" s="116">
        <f>IF(D33="x",0,IF(E33="x",1,IF(F33="x",0,IF(G33="x",3,"Indique"))))</f>
        <v>3</v>
      </c>
      <c r="I33" s="116"/>
      <c r="J33" s="116"/>
      <c r="K33" s="124"/>
    </row>
    <row r="34" spans="1:11" s="66" customFormat="1" ht="12.75" customHeight="1" x14ac:dyDescent="0.25">
      <c r="A34" s="236"/>
      <c r="B34" s="236"/>
      <c r="C34" s="88">
        <v>2</v>
      </c>
      <c r="D34" s="179" t="s">
        <v>183</v>
      </c>
      <c r="E34" s="151"/>
      <c r="F34" s="150"/>
      <c r="G34" s="149"/>
      <c r="H34" s="116">
        <f>IF(D34="x",0,IF(E34="x",1,IF(F34="x",0,IF(G34="x",3,"Indique"))))</f>
        <v>0</v>
      </c>
      <c r="I34" s="116"/>
      <c r="J34" s="116"/>
      <c r="K34" s="124"/>
    </row>
    <row r="35" spans="1:11" s="66" customFormat="1" ht="12.75" customHeight="1" x14ac:dyDescent="0.25">
      <c r="A35" s="236"/>
      <c r="B35" s="236"/>
      <c r="C35" s="88">
        <v>3</v>
      </c>
      <c r="D35" s="179" t="s">
        <v>183</v>
      </c>
      <c r="E35" s="151"/>
      <c r="F35" s="150"/>
      <c r="G35" s="149"/>
      <c r="H35" s="116">
        <f>IF(D35="x",0,IF(E35="x",1,IF(F35="x",0,IF(G35="x",3,"Indique"))))</f>
        <v>0</v>
      </c>
      <c r="I35" s="116"/>
      <c r="J35" s="116"/>
      <c r="K35" s="124"/>
    </row>
    <row r="36" spans="1:11" s="66" customFormat="1" ht="12.75" customHeight="1" x14ac:dyDescent="0.25">
      <c r="A36" s="236"/>
      <c r="B36" s="236"/>
      <c r="C36" s="88">
        <v>4</v>
      </c>
      <c r="D36" s="179" t="s">
        <v>183</v>
      </c>
      <c r="E36" s="151"/>
      <c r="F36" s="150"/>
      <c r="G36" s="149"/>
      <c r="H36" s="116">
        <f t="shared" ref="H36:H40" si="2">IF(D36="x",0,IF(E36="x",1,IF(F36="x",0,IF(G36="x",3,"Indique"))))</f>
        <v>0</v>
      </c>
      <c r="I36" s="116"/>
      <c r="J36" s="116"/>
      <c r="K36" s="124"/>
    </row>
    <row r="37" spans="1:11" s="66" customFormat="1" ht="12.75" customHeight="1" x14ac:dyDescent="0.25">
      <c r="A37" s="236"/>
      <c r="B37" s="236"/>
      <c r="C37" s="88">
        <v>5</v>
      </c>
      <c r="D37" s="179" t="s">
        <v>183</v>
      </c>
      <c r="E37" s="151"/>
      <c r="F37" s="150"/>
      <c r="G37" s="149"/>
      <c r="H37" s="116">
        <f t="shared" si="2"/>
        <v>0</v>
      </c>
      <c r="I37" s="116"/>
      <c r="J37" s="116"/>
      <c r="K37" s="124"/>
    </row>
    <row r="38" spans="1:11" s="66" customFormat="1" ht="12.75" customHeight="1" x14ac:dyDescent="0.25">
      <c r="A38" s="236"/>
      <c r="B38" s="236"/>
      <c r="C38" s="88">
        <v>6</v>
      </c>
      <c r="D38" s="179" t="s">
        <v>183</v>
      </c>
      <c r="E38" s="151"/>
      <c r="F38" s="150"/>
      <c r="G38" s="149"/>
      <c r="H38" s="116">
        <f t="shared" si="2"/>
        <v>0</v>
      </c>
      <c r="I38" s="116"/>
      <c r="J38" s="116"/>
      <c r="K38" s="124"/>
    </row>
    <row r="39" spans="1:11" s="66" customFormat="1" ht="12.75" customHeight="1" x14ac:dyDescent="0.25">
      <c r="A39" s="236"/>
      <c r="B39" s="236"/>
      <c r="C39" s="88">
        <v>7</v>
      </c>
      <c r="D39" s="179" t="s">
        <v>183</v>
      </c>
      <c r="E39" s="151"/>
      <c r="F39" s="150"/>
      <c r="G39" s="149"/>
      <c r="H39" s="116">
        <f t="shared" si="2"/>
        <v>0</v>
      </c>
      <c r="I39" s="116"/>
      <c r="J39" s="116"/>
      <c r="K39" s="124"/>
    </row>
    <row r="40" spans="1:11" s="66" customFormat="1" ht="12.75" customHeight="1" x14ac:dyDescent="0.25">
      <c r="A40" s="236"/>
      <c r="B40" s="236"/>
      <c r="C40" s="88">
        <v>8</v>
      </c>
      <c r="D40" s="179" t="s">
        <v>183</v>
      </c>
      <c r="E40" s="151"/>
      <c r="F40" s="150"/>
      <c r="G40" s="149"/>
      <c r="H40" s="116">
        <f t="shared" si="2"/>
        <v>0</v>
      </c>
      <c r="I40" s="116"/>
      <c r="J40" s="116"/>
      <c r="K40" s="124"/>
    </row>
    <row r="41" spans="1:11" s="152" customFormat="1" ht="10.5" customHeight="1" x14ac:dyDescent="0.25">
      <c r="B41" s="89"/>
      <c r="C41" s="90"/>
      <c r="D41" s="153"/>
      <c r="E41" s="153"/>
      <c r="F41" s="153"/>
      <c r="G41" s="153"/>
      <c r="H41" s="115">
        <f>COUNTIF(D42:D49,"&lt;&gt;x")*3</f>
        <v>3</v>
      </c>
      <c r="I41" s="119">
        <v>0.25</v>
      </c>
      <c r="J41" s="121">
        <f>I41*SUM(H42:H49)/H41</f>
        <v>0</v>
      </c>
      <c r="K41" s="123"/>
    </row>
    <row r="42" spans="1:11" s="66" customFormat="1" ht="12.75" customHeight="1" x14ac:dyDescent="0.25">
      <c r="A42" s="237" t="s">
        <v>61</v>
      </c>
      <c r="B42" s="236"/>
      <c r="C42" s="88">
        <v>1</v>
      </c>
      <c r="D42" s="179"/>
      <c r="E42" s="151"/>
      <c r="F42" s="150"/>
      <c r="G42" s="149"/>
      <c r="H42" s="116" t="str">
        <f>IF(D42="x",0,IF(E42="x",1,IF(F42="x",2,IF(G42="x",3,"Indique"))))</f>
        <v>Indique</v>
      </c>
      <c r="I42" s="116"/>
      <c r="J42" s="116"/>
      <c r="K42" s="124"/>
    </row>
    <row r="43" spans="1:11" s="66" customFormat="1" ht="16.5" x14ac:dyDescent="0.25">
      <c r="A43" s="236"/>
      <c r="B43" s="236"/>
      <c r="C43" s="88">
        <v>2</v>
      </c>
      <c r="D43" s="179" t="s">
        <v>183</v>
      </c>
      <c r="E43" s="151"/>
      <c r="F43" s="150"/>
      <c r="G43" s="149"/>
      <c r="H43" s="116">
        <f t="shared" ref="H43:H49" si="3">IF(D43="x",0,IF(E43="x",1,IF(F43="x",2,IF(G43="x",3,"Indique"))))</f>
        <v>0</v>
      </c>
      <c r="I43" s="116"/>
      <c r="J43" s="116"/>
      <c r="K43" s="124"/>
    </row>
    <row r="44" spans="1:11" s="66" customFormat="1" ht="16.5" x14ac:dyDescent="0.25">
      <c r="A44" s="236"/>
      <c r="B44" s="236"/>
      <c r="C44" s="88">
        <v>3</v>
      </c>
      <c r="D44" s="179" t="s">
        <v>183</v>
      </c>
      <c r="E44" s="151"/>
      <c r="F44" s="150"/>
      <c r="G44" s="149"/>
      <c r="H44" s="116">
        <f t="shared" si="3"/>
        <v>0</v>
      </c>
      <c r="I44" s="116"/>
      <c r="J44" s="116"/>
      <c r="K44" s="124"/>
    </row>
    <row r="45" spans="1:11" s="66" customFormat="1" ht="16.5" x14ac:dyDescent="0.25">
      <c r="A45" s="236"/>
      <c r="B45" s="236"/>
      <c r="C45" s="88">
        <v>4</v>
      </c>
      <c r="D45" s="179" t="s">
        <v>183</v>
      </c>
      <c r="E45" s="151"/>
      <c r="F45" s="150"/>
      <c r="G45" s="149"/>
      <c r="H45" s="116">
        <f t="shared" si="3"/>
        <v>0</v>
      </c>
      <c r="I45" s="116"/>
      <c r="J45" s="116"/>
      <c r="K45" s="124"/>
    </row>
    <row r="46" spans="1:11" s="66" customFormat="1" ht="16.5" x14ac:dyDescent="0.25">
      <c r="A46" s="236"/>
      <c r="B46" s="236"/>
      <c r="C46" s="88">
        <v>5</v>
      </c>
      <c r="D46" s="179" t="s">
        <v>183</v>
      </c>
      <c r="E46" s="151"/>
      <c r="F46" s="150"/>
      <c r="G46" s="149"/>
      <c r="H46" s="116">
        <f t="shared" si="3"/>
        <v>0</v>
      </c>
      <c r="I46" s="116"/>
      <c r="J46" s="116"/>
      <c r="K46" s="124"/>
    </row>
    <row r="47" spans="1:11" s="66" customFormat="1" ht="16.5" x14ac:dyDescent="0.25">
      <c r="A47" s="236"/>
      <c r="B47" s="236"/>
      <c r="C47" s="88">
        <v>6</v>
      </c>
      <c r="D47" s="179" t="s">
        <v>183</v>
      </c>
      <c r="E47" s="151"/>
      <c r="F47" s="150"/>
      <c r="G47" s="149"/>
      <c r="H47" s="116">
        <f t="shared" si="3"/>
        <v>0</v>
      </c>
      <c r="I47" s="116"/>
      <c r="J47" s="116"/>
      <c r="K47" s="124"/>
    </row>
    <row r="48" spans="1:11" s="66" customFormat="1" ht="16.5" x14ac:dyDescent="0.25">
      <c r="A48" s="236"/>
      <c r="B48" s="236"/>
      <c r="C48" s="88">
        <v>7</v>
      </c>
      <c r="D48" s="179" t="s">
        <v>183</v>
      </c>
      <c r="E48" s="151"/>
      <c r="F48" s="150"/>
      <c r="G48" s="149"/>
      <c r="H48" s="116">
        <f t="shared" si="3"/>
        <v>0</v>
      </c>
      <c r="I48" s="116"/>
      <c r="J48" s="116"/>
      <c r="K48" s="124"/>
    </row>
    <row r="49" spans="1:13" s="66" customFormat="1" ht="16.5" x14ac:dyDescent="0.25">
      <c r="A49" s="236"/>
      <c r="B49" s="236"/>
      <c r="C49" s="88">
        <v>8</v>
      </c>
      <c r="D49" s="179" t="s">
        <v>183</v>
      </c>
      <c r="E49" s="151"/>
      <c r="F49" s="150"/>
      <c r="G49" s="149"/>
      <c r="H49" s="116">
        <f t="shared" si="3"/>
        <v>0</v>
      </c>
      <c r="I49" s="116"/>
      <c r="J49" s="116"/>
      <c r="K49" s="124"/>
    </row>
    <row r="50" spans="1:13" s="155" customFormat="1" ht="3.75" customHeight="1" x14ac:dyDescent="0.25">
      <c r="A50" s="105"/>
      <c r="B50" s="106"/>
      <c r="C50" s="107"/>
      <c r="D50" s="154"/>
      <c r="E50" s="154"/>
      <c r="F50" s="154"/>
      <c r="G50" s="154"/>
      <c r="H50" s="120"/>
      <c r="I50" s="120"/>
      <c r="J50" s="120"/>
      <c r="K50" s="125"/>
    </row>
    <row r="51" spans="1:13" s="66" customFormat="1" ht="16.5" x14ac:dyDescent="0.25">
      <c r="B51" s="91"/>
      <c r="C51" s="108"/>
      <c r="D51" s="249">
        <f>J41+J32+J23+J14</f>
        <v>0.75</v>
      </c>
      <c r="E51" s="249"/>
      <c r="F51" s="249"/>
      <c r="G51" s="249"/>
      <c r="H51" s="116"/>
      <c r="I51" s="116"/>
      <c r="J51" s="117">
        <f>D51*0.3</f>
        <v>0.22499999999999998</v>
      </c>
      <c r="K51" s="124"/>
    </row>
    <row r="52" spans="1:13" s="152" customFormat="1" x14ac:dyDescent="0.25">
      <c r="B52" s="89"/>
      <c r="C52" s="90"/>
      <c r="D52" s="156"/>
      <c r="E52" s="156"/>
      <c r="F52" s="156"/>
      <c r="G52" s="156"/>
      <c r="H52" s="115"/>
      <c r="I52" s="119"/>
      <c r="J52" s="121"/>
      <c r="K52" s="123"/>
    </row>
    <row r="53" spans="1:13" s="66" customFormat="1" ht="13.5" customHeight="1" x14ac:dyDescent="0.25">
      <c r="A53" s="254" t="s">
        <v>62</v>
      </c>
      <c r="B53" s="236"/>
      <c r="C53" s="247" t="s">
        <v>165</v>
      </c>
      <c r="D53" s="248" t="s">
        <v>164</v>
      </c>
      <c r="E53" s="248"/>
      <c r="F53" s="248"/>
      <c r="G53" s="248"/>
      <c r="H53" s="116"/>
      <c r="I53" s="116"/>
      <c r="J53" s="116"/>
      <c r="K53" s="124"/>
    </row>
    <row r="54" spans="1:13" s="66" customFormat="1" x14ac:dyDescent="0.25">
      <c r="A54" s="236"/>
      <c r="B54" s="236"/>
      <c r="C54" s="247"/>
      <c r="D54" s="93" t="s">
        <v>159</v>
      </c>
      <c r="E54" s="157" t="s">
        <v>161</v>
      </c>
      <c r="F54" s="157" t="s">
        <v>166</v>
      </c>
      <c r="G54" s="157" t="s">
        <v>163</v>
      </c>
      <c r="H54" s="116">
        <f>COUNTIF(D55:D62,"&lt;&gt;x")*3</f>
        <v>3</v>
      </c>
      <c r="I54" s="158">
        <v>7.6920000000000002E-2</v>
      </c>
      <c r="J54" s="118">
        <f>I54*SUM(H55:H62)/H54</f>
        <v>7.6920000000000002E-2</v>
      </c>
      <c r="K54" s="124"/>
      <c r="M54" s="159"/>
    </row>
    <row r="55" spans="1:13" s="66" customFormat="1" ht="12.75" customHeight="1" x14ac:dyDescent="0.25">
      <c r="A55" s="237" t="s">
        <v>205</v>
      </c>
      <c r="B55" s="236"/>
      <c r="C55" s="88">
        <v>1</v>
      </c>
      <c r="D55" s="179"/>
      <c r="E55" s="151"/>
      <c r="F55" s="150"/>
      <c r="G55" s="149" t="s">
        <v>183</v>
      </c>
      <c r="H55" s="116">
        <f>IF(D55="x",0,IF(E55="x",1,IF(F55="x",2,IF(G55="x",3,"Indique"))))</f>
        <v>3</v>
      </c>
      <c r="I55" s="116"/>
      <c r="J55" s="116"/>
      <c r="K55" s="124"/>
    </row>
    <row r="56" spans="1:13" s="66" customFormat="1" ht="16.5" x14ac:dyDescent="0.25">
      <c r="A56" s="236"/>
      <c r="B56" s="236"/>
      <c r="C56" s="88">
        <v>2</v>
      </c>
      <c r="D56" s="179" t="s">
        <v>183</v>
      </c>
      <c r="E56" s="151"/>
      <c r="F56" s="150"/>
      <c r="G56" s="149"/>
      <c r="H56" s="116">
        <f t="shared" ref="H56:H62" si="4">IF(D56="x",0,IF(E56="x",1,IF(F56="x",2,IF(G56="x",3,"Indique"))))</f>
        <v>0</v>
      </c>
      <c r="I56" s="116"/>
      <c r="J56" s="116"/>
      <c r="K56" s="124"/>
    </row>
    <row r="57" spans="1:13" s="66" customFormat="1" ht="16.5" x14ac:dyDescent="0.25">
      <c r="A57" s="236"/>
      <c r="B57" s="236"/>
      <c r="C57" s="88">
        <v>3</v>
      </c>
      <c r="D57" s="179" t="s">
        <v>183</v>
      </c>
      <c r="E57" s="151"/>
      <c r="F57" s="150"/>
      <c r="G57" s="149"/>
      <c r="H57" s="116">
        <f t="shared" si="4"/>
        <v>0</v>
      </c>
      <c r="I57" s="116"/>
      <c r="J57" s="116"/>
      <c r="K57" s="124"/>
    </row>
    <row r="58" spans="1:13" s="66" customFormat="1" ht="16.5" x14ac:dyDescent="0.25">
      <c r="A58" s="236"/>
      <c r="B58" s="236"/>
      <c r="C58" s="88">
        <v>4</v>
      </c>
      <c r="D58" s="179" t="s">
        <v>183</v>
      </c>
      <c r="E58" s="151"/>
      <c r="F58" s="150"/>
      <c r="G58" s="149"/>
      <c r="H58" s="116">
        <f t="shared" si="4"/>
        <v>0</v>
      </c>
      <c r="I58" s="116"/>
      <c r="J58" s="116"/>
      <c r="K58" s="124"/>
    </row>
    <row r="59" spans="1:13" s="66" customFormat="1" ht="16.5" x14ac:dyDescent="0.25">
      <c r="A59" s="236"/>
      <c r="B59" s="236"/>
      <c r="C59" s="88">
        <v>5</v>
      </c>
      <c r="D59" s="179" t="s">
        <v>183</v>
      </c>
      <c r="E59" s="151"/>
      <c r="F59" s="150"/>
      <c r="G59" s="149"/>
      <c r="H59" s="116">
        <f t="shared" si="4"/>
        <v>0</v>
      </c>
      <c r="I59" s="116"/>
      <c r="J59" s="116"/>
      <c r="K59" s="124"/>
    </row>
    <row r="60" spans="1:13" s="66" customFormat="1" ht="16.5" x14ac:dyDescent="0.25">
      <c r="A60" s="236"/>
      <c r="B60" s="236"/>
      <c r="C60" s="88">
        <v>6</v>
      </c>
      <c r="D60" s="179" t="s">
        <v>183</v>
      </c>
      <c r="E60" s="151"/>
      <c r="F60" s="150"/>
      <c r="G60" s="149"/>
      <c r="H60" s="116">
        <f t="shared" si="4"/>
        <v>0</v>
      </c>
      <c r="I60" s="116"/>
      <c r="J60" s="116"/>
      <c r="K60" s="124"/>
    </row>
    <row r="61" spans="1:13" s="66" customFormat="1" ht="16.5" x14ac:dyDescent="0.25">
      <c r="A61" s="236"/>
      <c r="B61" s="236"/>
      <c r="C61" s="88">
        <v>7</v>
      </c>
      <c r="D61" s="179" t="s">
        <v>183</v>
      </c>
      <c r="E61" s="151"/>
      <c r="F61" s="150"/>
      <c r="G61" s="149"/>
      <c r="H61" s="116">
        <f t="shared" si="4"/>
        <v>0</v>
      </c>
      <c r="I61" s="116"/>
      <c r="J61" s="116"/>
      <c r="K61" s="124"/>
    </row>
    <row r="62" spans="1:13" s="66" customFormat="1" ht="16.5" x14ac:dyDescent="0.25">
      <c r="A62" s="236"/>
      <c r="B62" s="236"/>
      <c r="C62" s="88">
        <v>8</v>
      </c>
      <c r="D62" s="179" t="s">
        <v>183</v>
      </c>
      <c r="E62" s="151"/>
      <c r="F62" s="150"/>
      <c r="G62" s="149"/>
      <c r="H62" s="116">
        <f t="shared" si="4"/>
        <v>0</v>
      </c>
      <c r="I62" s="116"/>
      <c r="J62" s="116"/>
      <c r="K62" s="124"/>
    </row>
    <row r="63" spans="1:13" s="152" customFormat="1" ht="10.5" customHeight="1" x14ac:dyDescent="0.25">
      <c r="B63" s="89"/>
      <c r="C63" s="90"/>
      <c r="D63" s="153"/>
      <c r="E63" s="153"/>
      <c r="F63" s="153"/>
      <c r="G63" s="153"/>
      <c r="H63" s="115">
        <f>COUNTIF(D64:D71,"&lt;&gt;x")*3</f>
        <v>3</v>
      </c>
      <c r="I63" s="119">
        <v>7.6920000000000002E-2</v>
      </c>
      <c r="J63" s="121">
        <f>I63*SUM(H64:H71)/H63</f>
        <v>5.1279999999999999E-2</v>
      </c>
      <c r="K63" s="123"/>
    </row>
    <row r="64" spans="1:13" s="66" customFormat="1" ht="12.75" customHeight="1" x14ac:dyDescent="0.25">
      <c r="A64" s="237" t="s">
        <v>206</v>
      </c>
      <c r="B64" s="236"/>
      <c r="C64" s="88">
        <v>1</v>
      </c>
      <c r="D64" s="179"/>
      <c r="E64" s="151"/>
      <c r="F64" s="150" t="s">
        <v>183</v>
      </c>
      <c r="G64" s="149"/>
      <c r="H64" s="116">
        <f>IF(D64="x",0,IF(E64="x",1,IF(F64="x",2,IF(G64="x",3,"Indique"))))</f>
        <v>2</v>
      </c>
      <c r="I64" s="118"/>
      <c r="J64" s="116"/>
      <c r="K64" s="124"/>
    </row>
    <row r="65" spans="1:11" s="66" customFormat="1" ht="16.5" x14ac:dyDescent="0.25">
      <c r="A65" s="236"/>
      <c r="B65" s="236"/>
      <c r="C65" s="88">
        <v>2</v>
      </c>
      <c r="D65" s="179" t="s">
        <v>183</v>
      </c>
      <c r="E65" s="151"/>
      <c r="F65" s="150"/>
      <c r="G65" s="149"/>
      <c r="H65" s="116">
        <f t="shared" ref="H65:H71" si="5">IF(D65="x",0,IF(E65="x",1,IF(F65="x",2,IF(G65="x",3,"Indique"))))</f>
        <v>0</v>
      </c>
      <c r="I65" s="118"/>
      <c r="J65" s="116"/>
      <c r="K65" s="124"/>
    </row>
    <row r="66" spans="1:11" s="66" customFormat="1" ht="16.5" x14ac:dyDescent="0.25">
      <c r="A66" s="236"/>
      <c r="B66" s="236"/>
      <c r="C66" s="88">
        <v>3</v>
      </c>
      <c r="D66" s="179" t="s">
        <v>183</v>
      </c>
      <c r="E66" s="151"/>
      <c r="F66" s="150"/>
      <c r="G66" s="149"/>
      <c r="H66" s="116">
        <f t="shared" si="5"/>
        <v>0</v>
      </c>
      <c r="I66" s="118"/>
      <c r="J66" s="116"/>
      <c r="K66" s="124"/>
    </row>
    <row r="67" spans="1:11" s="66" customFormat="1" ht="16.5" x14ac:dyDescent="0.25">
      <c r="A67" s="236"/>
      <c r="B67" s="236"/>
      <c r="C67" s="88">
        <v>4</v>
      </c>
      <c r="D67" s="179" t="s">
        <v>183</v>
      </c>
      <c r="E67" s="151"/>
      <c r="F67" s="150"/>
      <c r="G67" s="149"/>
      <c r="H67" s="116">
        <f t="shared" si="5"/>
        <v>0</v>
      </c>
      <c r="I67" s="118"/>
      <c r="J67" s="116"/>
      <c r="K67" s="124"/>
    </row>
    <row r="68" spans="1:11" s="66" customFormat="1" ht="16.5" x14ac:dyDescent="0.25">
      <c r="A68" s="236"/>
      <c r="B68" s="236"/>
      <c r="C68" s="88">
        <v>5</v>
      </c>
      <c r="D68" s="179" t="s">
        <v>183</v>
      </c>
      <c r="E68" s="151"/>
      <c r="F68" s="150"/>
      <c r="G68" s="149"/>
      <c r="H68" s="116">
        <f t="shared" si="5"/>
        <v>0</v>
      </c>
      <c r="I68" s="118"/>
      <c r="J68" s="116"/>
      <c r="K68" s="124"/>
    </row>
    <row r="69" spans="1:11" s="66" customFormat="1" ht="16.5" x14ac:dyDescent="0.25">
      <c r="A69" s="236"/>
      <c r="B69" s="236"/>
      <c r="C69" s="88">
        <v>6</v>
      </c>
      <c r="D69" s="179" t="s">
        <v>183</v>
      </c>
      <c r="E69" s="151"/>
      <c r="F69" s="150"/>
      <c r="G69" s="149"/>
      <c r="H69" s="116">
        <f t="shared" si="5"/>
        <v>0</v>
      </c>
      <c r="I69" s="118"/>
      <c r="J69" s="116"/>
      <c r="K69" s="124"/>
    </row>
    <row r="70" spans="1:11" s="66" customFormat="1" ht="16.5" x14ac:dyDescent="0.25">
      <c r="A70" s="236"/>
      <c r="B70" s="236"/>
      <c r="C70" s="88">
        <v>7</v>
      </c>
      <c r="D70" s="179" t="s">
        <v>183</v>
      </c>
      <c r="E70" s="151"/>
      <c r="F70" s="150"/>
      <c r="G70" s="149"/>
      <c r="H70" s="116">
        <f t="shared" si="5"/>
        <v>0</v>
      </c>
      <c r="I70" s="118"/>
      <c r="J70" s="116"/>
      <c r="K70" s="124"/>
    </row>
    <row r="71" spans="1:11" s="66" customFormat="1" ht="16.5" x14ac:dyDescent="0.25">
      <c r="A71" s="236"/>
      <c r="B71" s="236"/>
      <c r="C71" s="88">
        <v>8</v>
      </c>
      <c r="D71" s="179" t="s">
        <v>183</v>
      </c>
      <c r="E71" s="151"/>
      <c r="F71" s="150"/>
      <c r="G71" s="149"/>
      <c r="H71" s="116">
        <f t="shared" si="5"/>
        <v>0</v>
      </c>
      <c r="I71" s="118"/>
      <c r="J71" s="116"/>
      <c r="K71" s="124"/>
    </row>
    <row r="72" spans="1:11" s="152" customFormat="1" ht="10.5" customHeight="1" x14ac:dyDescent="0.25">
      <c r="B72" s="89"/>
      <c r="C72" s="90"/>
      <c r="D72" s="153"/>
      <c r="E72" s="153"/>
      <c r="F72" s="153"/>
      <c r="G72" s="153"/>
      <c r="H72" s="115">
        <f>COUNTIF(D73:D80,"&lt;&gt;x")*3</f>
        <v>3</v>
      </c>
      <c r="I72" s="119">
        <v>7.6920000000000002E-2</v>
      </c>
      <c r="J72" s="121">
        <f>I72*SUM(H73:H80)/H72</f>
        <v>7.6920000000000002E-2</v>
      </c>
      <c r="K72" s="123"/>
    </row>
    <row r="73" spans="1:11" s="66" customFormat="1" ht="12.75" customHeight="1" x14ac:dyDescent="0.25">
      <c r="A73" s="237" t="s">
        <v>207</v>
      </c>
      <c r="B73" s="236"/>
      <c r="C73" s="88">
        <v>1</v>
      </c>
      <c r="D73" s="179"/>
      <c r="E73" s="151"/>
      <c r="F73" s="150"/>
      <c r="G73" s="149" t="s">
        <v>183</v>
      </c>
      <c r="H73" s="116">
        <f>IF(D73="x",0,IF(E73="x",1,IF(F73="x",2,IF(G73="x",3,"Indique"))))</f>
        <v>3</v>
      </c>
      <c r="I73" s="118"/>
      <c r="J73" s="116"/>
      <c r="K73" s="124"/>
    </row>
    <row r="74" spans="1:11" s="66" customFormat="1" ht="16.5" x14ac:dyDescent="0.25">
      <c r="A74" s="236"/>
      <c r="B74" s="236"/>
      <c r="C74" s="88">
        <v>2</v>
      </c>
      <c r="D74" s="179" t="s">
        <v>183</v>
      </c>
      <c r="E74" s="151"/>
      <c r="F74" s="150"/>
      <c r="G74" s="149"/>
      <c r="H74" s="116">
        <f t="shared" ref="H74:H80" si="6">IF(D74="x",0,IF(E74="x",1,IF(F74="x",2,IF(G74="x",3,"Indique"))))</f>
        <v>0</v>
      </c>
      <c r="I74" s="118"/>
      <c r="J74" s="116"/>
      <c r="K74" s="124"/>
    </row>
    <row r="75" spans="1:11" s="66" customFormat="1" ht="16.5" x14ac:dyDescent="0.25">
      <c r="A75" s="236"/>
      <c r="B75" s="236"/>
      <c r="C75" s="88">
        <v>3</v>
      </c>
      <c r="D75" s="179" t="s">
        <v>183</v>
      </c>
      <c r="E75" s="151"/>
      <c r="F75" s="150"/>
      <c r="G75" s="149"/>
      <c r="H75" s="116">
        <f t="shared" si="6"/>
        <v>0</v>
      </c>
      <c r="I75" s="118"/>
      <c r="J75" s="116"/>
      <c r="K75" s="124"/>
    </row>
    <row r="76" spans="1:11" s="66" customFormat="1" ht="16.5" x14ac:dyDescent="0.25">
      <c r="A76" s="236"/>
      <c r="B76" s="236"/>
      <c r="C76" s="88">
        <v>4</v>
      </c>
      <c r="D76" s="179" t="s">
        <v>183</v>
      </c>
      <c r="E76" s="151"/>
      <c r="F76" s="150"/>
      <c r="G76" s="149"/>
      <c r="H76" s="116">
        <f t="shared" si="6"/>
        <v>0</v>
      </c>
      <c r="I76" s="118"/>
      <c r="J76" s="116"/>
      <c r="K76" s="124"/>
    </row>
    <row r="77" spans="1:11" s="66" customFormat="1" ht="16.5" x14ac:dyDescent="0.25">
      <c r="A77" s="236"/>
      <c r="B77" s="236"/>
      <c r="C77" s="88">
        <v>5</v>
      </c>
      <c r="D77" s="179" t="s">
        <v>183</v>
      </c>
      <c r="E77" s="151"/>
      <c r="F77" s="150"/>
      <c r="G77" s="149"/>
      <c r="H77" s="116">
        <f t="shared" si="6"/>
        <v>0</v>
      </c>
      <c r="I77" s="118"/>
      <c r="J77" s="116"/>
      <c r="K77" s="124"/>
    </row>
    <row r="78" spans="1:11" s="66" customFormat="1" ht="16.5" x14ac:dyDescent="0.25">
      <c r="A78" s="236"/>
      <c r="B78" s="236"/>
      <c r="C78" s="88">
        <v>6</v>
      </c>
      <c r="D78" s="179" t="s">
        <v>183</v>
      </c>
      <c r="E78" s="151"/>
      <c r="F78" s="150"/>
      <c r="G78" s="149"/>
      <c r="H78" s="116">
        <f t="shared" si="6"/>
        <v>0</v>
      </c>
      <c r="I78" s="118"/>
      <c r="J78" s="116"/>
      <c r="K78" s="124"/>
    </row>
    <row r="79" spans="1:11" s="66" customFormat="1" ht="16.5" x14ac:dyDescent="0.25">
      <c r="A79" s="236"/>
      <c r="B79" s="236"/>
      <c r="C79" s="88">
        <v>7</v>
      </c>
      <c r="D79" s="179" t="s">
        <v>183</v>
      </c>
      <c r="E79" s="151"/>
      <c r="F79" s="150"/>
      <c r="G79" s="149"/>
      <c r="H79" s="116">
        <f t="shared" si="6"/>
        <v>0</v>
      </c>
      <c r="I79" s="118"/>
      <c r="J79" s="116"/>
      <c r="K79" s="124"/>
    </row>
    <row r="80" spans="1:11" s="66" customFormat="1" ht="16.5" x14ac:dyDescent="0.25">
      <c r="A80" s="236"/>
      <c r="B80" s="236"/>
      <c r="C80" s="88">
        <v>8</v>
      </c>
      <c r="D80" s="179" t="s">
        <v>183</v>
      </c>
      <c r="E80" s="151"/>
      <c r="F80" s="150"/>
      <c r="G80" s="149"/>
      <c r="H80" s="116">
        <f t="shared" si="6"/>
        <v>0</v>
      </c>
      <c r="I80" s="118"/>
      <c r="J80" s="116"/>
      <c r="K80" s="124"/>
    </row>
    <row r="81" spans="1:11" s="152" customFormat="1" ht="10.5" customHeight="1" x14ac:dyDescent="0.25">
      <c r="B81" s="89"/>
      <c r="C81" s="90"/>
      <c r="D81" s="153"/>
      <c r="E81" s="153"/>
      <c r="F81" s="153"/>
      <c r="G81" s="153"/>
      <c r="H81" s="115">
        <f>COUNTIF(D82:D89,"&lt;&gt;x")*3</f>
        <v>3</v>
      </c>
      <c r="I81" s="119">
        <v>7.6920000000000002E-2</v>
      </c>
      <c r="J81" s="121">
        <f>I81*SUM(H82:H89)/H81</f>
        <v>7.6920000000000002E-2</v>
      </c>
      <c r="K81" s="123"/>
    </row>
    <row r="82" spans="1:11" s="66" customFormat="1" ht="12.75" customHeight="1" x14ac:dyDescent="0.25">
      <c r="A82" s="237" t="s">
        <v>208</v>
      </c>
      <c r="B82" s="236"/>
      <c r="C82" s="88">
        <v>1</v>
      </c>
      <c r="D82" s="179"/>
      <c r="E82" s="151"/>
      <c r="F82" s="150"/>
      <c r="G82" s="149" t="s">
        <v>183</v>
      </c>
      <c r="H82" s="116">
        <f>IF(D82="x",0,IF(E82="x",1,IF(F82="x",2,IF(G82="x",3,"Indique"))))</f>
        <v>3</v>
      </c>
      <c r="I82" s="118"/>
      <c r="J82" s="116"/>
      <c r="K82" s="124"/>
    </row>
    <row r="83" spans="1:11" s="66" customFormat="1" ht="16.5" x14ac:dyDescent="0.25">
      <c r="A83" s="236"/>
      <c r="B83" s="236"/>
      <c r="C83" s="88">
        <v>2</v>
      </c>
      <c r="D83" s="179" t="s">
        <v>183</v>
      </c>
      <c r="E83" s="151"/>
      <c r="F83" s="150"/>
      <c r="G83" s="149"/>
      <c r="H83" s="116">
        <f t="shared" ref="H83:H89" si="7">IF(D83="x",0,IF(E83="x",1,IF(F83="x",2,IF(G83="x",3,"Indique"))))</f>
        <v>0</v>
      </c>
      <c r="I83" s="118"/>
      <c r="J83" s="116"/>
      <c r="K83" s="124"/>
    </row>
    <row r="84" spans="1:11" s="66" customFormat="1" ht="16.5" x14ac:dyDescent="0.25">
      <c r="A84" s="236"/>
      <c r="B84" s="236"/>
      <c r="C84" s="88">
        <v>3</v>
      </c>
      <c r="D84" s="179" t="s">
        <v>183</v>
      </c>
      <c r="E84" s="151"/>
      <c r="F84" s="150"/>
      <c r="G84" s="149"/>
      <c r="H84" s="116">
        <f t="shared" si="7"/>
        <v>0</v>
      </c>
      <c r="I84" s="118"/>
      <c r="J84" s="116"/>
      <c r="K84" s="124"/>
    </row>
    <row r="85" spans="1:11" s="66" customFormat="1" ht="16.5" x14ac:dyDescent="0.25">
      <c r="A85" s="236"/>
      <c r="B85" s="236"/>
      <c r="C85" s="88">
        <v>4</v>
      </c>
      <c r="D85" s="179" t="s">
        <v>183</v>
      </c>
      <c r="E85" s="151"/>
      <c r="F85" s="150"/>
      <c r="G85" s="149"/>
      <c r="H85" s="116">
        <f t="shared" si="7"/>
        <v>0</v>
      </c>
      <c r="I85" s="118"/>
      <c r="J85" s="116"/>
      <c r="K85" s="124"/>
    </row>
    <row r="86" spans="1:11" s="66" customFormat="1" ht="16.5" x14ac:dyDescent="0.25">
      <c r="A86" s="236"/>
      <c r="B86" s="236"/>
      <c r="C86" s="88">
        <v>5</v>
      </c>
      <c r="D86" s="179" t="s">
        <v>183</v>
      </c>
      <c r="E86" s="151"/>
      <c r="F86" s="150"/>
      <c r="G86" s="149"/>
      <c r="H86" s="116">
        <f t="shared" si="7"/>
        <v>0</v>
      </c>
      <c r="I86" s="118"/>
      <c r="J86" s="116"/>
      <c r="K86" s="124"/>
    </row>
    <row r="87" spans="1:11" s="66" customFormat="1" ht="16.5" x14ac:dyDescent="0.25">
      <c r="A87" s="236"/>
      <c r="B87" s="236"/>
      <c r="C87" s="88">
        <v>6</v>
      </c>
      <c r="D87" s="179" t="s">
        <v>183</v>
      </c>
      <c r="E87" s="151"/>
      <c r="F87" s="150"/>
      <c r="G87" s="149"/>
      <c r="H87" s="116">
        <f t="shared" si="7"/>
        <v>0</v>
      </c>
      <c r="I87" s="118"/>
      <c r="J87" s="116"/>
      <c r="K87" s="124"/>
    </row>
    <row r="88" spans="1:11" s="66" customFormat="1" ht="16.5" x14ac:dyDescent="0.25">
      <c r="A88" s="236"/>
      <c r="B88" s="236"/>
      <c r="C88" s="88">
        <v>7</v>
      </c>
      <c r="D88" s="179" t="s">
        <v>183</v>
      </c>
      <c r="E88" s="151"/>
      <c r="F88" s="150"/>
      <c r="G88" s="149"/>
      <c r="H88" s="116">
        <f t="shared" si="7"/>
        <v>0</v>
      </c>
      <c r="I88" s="118"/>
      <c r="J88" s="116"/>
      <c r="K88" s="124"/>
    </row>
    <row r="89" spans="1:11" s="66" customFormat="1" ht="16.5" x14ac:dyDescent="0.25">
      <c r="A89" s="236"/>
      <c r="B89" s="236"/>
      <c r="C89" s="88">
        <v>8</v>
      </c>
      <c r="D89" s="179" t="s">
        <v>183</v>
      </c>
      <c r="E89" s="151"/>
      <c r="F89" s="150"/>
      <c r="G89" s="149"/>
      <c r="H89" s="116">
        <f t="shared" si="7"/>
        <v>0</v>
      </c>
      <c r="I89" s="118"/>
      <c r="J89" s="116"/>
      <c r="K89" s="124"/>
    </row>
    <row r="90" spans="1:11" s="152" customFormat="1" ht="10.5" customHeight="1" x14ac:dyDescent="0.25">
      <c r="B90" s="89"/>
      <c r="C90" s="90"/>
      <c r="D90" s="153"/>
      <c r="E90" s="153"/>
      <c r="F90" s="153"/>
      <c r="G90" s="153"/>
      <c r="H90" s="115">
        <f>COUNTIF(D91:D98,"&lt;&gt;x")*3</f>
        <v>3</v>
      </c>
      <c r="I90" s="119">
        <v>7.6920000000000002E-2</v>
      </c>
      <c r="J90" s="121">
        <f>I90*SUM(H91:H98)/H90</f>
        <v>0</v>
      </c>
      <c r="K90" s="123"/>
    </row>
    <row r="91" spans="1:11" s="66" customFormat="1" ht="16.5" x14ac:dyDescent="0.25">
      <c r="A91" s="237" t="s">
        <v>209</v>
      </c>
      <c r="B91" s="236"/>
      <c r="C91" s="88">
        <v>1</v>
      </c>
      <c r="D91" s="179" t="s">
        <v>183</v>
      </c>
      <c r="E91" s="151"/>
      <c r="F91" s="150"/>
      <c r="G91" s="149"/>
      <c r="H91" s="116">
        <f>IF(D91="x",0,IF(E91="x",1,IF(F91="x",2,IF(G91="x",3,"Indique"))))</f>
        <v>0</v>
      </c>
      <c r="I91" s="118"/>
      <c r="J91" s="116"/>
      <c r="K91" s="124"/>
    </row>
    <row r="92" spans="1:11" s="66" customFormat="1" ht="16.5" x14ac:dyDescent="0.25">
      <c r="A92" s="236"/>
      <c r="B92" s="236"/>
      <c r="C92" s="88">
        <v>2</v>
      </c>
      <c r="D92" s="179" t="s">
        <v>183</v>
      </c>
      <c r="E92" s="151"/>
      <c r="F92" s="150"/>
      <c r="G92" s="149"/>
      <c r="H92" s="116">
        <f t="shared" ref="H92:H98" si="8">IF(D92="x",0,IF(E92="x",1,IF(F92="x",2,IF(G92="x",3,"Indique"))))</f>
        <v>0</v>
      </c>
      <c r="I92" s="118"/>
      <c r="J92" s="116"/>
      <c r="K92" s="124"/>
    </row>
    <row r="93" spans="1:11" s="66" customFormat="1" ht="16.5" x14ac:dyDescent="0.25">
      <c r="A93" s="236"/>
      <c r="B93" s="236"/>
      <c r="C93" s="88">
        <v>3</v>
      </c>
      <c r="D93" s="179" t="s">
        <v>183</v>
      </c>
      <c r="E93" s="151"/>
      <c r="F93" s="150"/>
      <c r="G93" s="149"/>
      <c r="H93" s="116">
        <f t="shared" si="8"/>
        <v>0</v>
      </c>
      <c r="I93" s="118"/>
      <c r="J93" s="116"/>
      <c r="K93" s="124"/>
    </row>
    <row r="94" spans="1:11" s="66" customFormat="1" ht="16.5" x14ac:dyDescent="0.25">
      <c r="A94" s="236"/>
      <c r="B94" s="236"/>
      <c r="C94" s="88">
        <v>4</v>
      </c>
      <c r="D94" s="179" t="s">
        <v>183</v>
      </c>
      <c r="E94" s="151"/>
      <c r="F94" s="150"/>
      <c r="G94" s="149"/>
      <c r="H94" s="116">
        <f t="shared" si="8"/>
        <v>0</v>
      </c>
      <c r="I94" s="118"/>
      <c r="J94" s="116"/>
      <c r="K94" s="124"/>
    </row>
    <row r="95" spans="1:11" s="66" customFormat="1" ht="16.5" x14ac:dyDescent="0.25">
      <c r="A95" s="236"/>
      <c r="B95" s="236"/>
      <c r="C95" s="88">
        <v>5</v>
      </c>
      <c r="D95" s="179" t="s">
        <v>183</v>
      </c>
      <c r="E95" s="151"/>
      <c r="F95" s="150"/>
      <c r="G95" s="149"/>
      <c r="H95" s="116">
        <f t="shared" si="8"/>
        <v>0</v>
      </c>
      <c r="I95" s="118"/>
      <c r="J95" s="116"/>
      <c r="K95" s="124"/>
    </row>
    <row r="96" spans="1:11" s="66" customFormat="1" ht="16.5" x14ac:dyDescent="0.25">
      <c r="A96" s="236"/>
      <c r="B96" s="236"/>
      <c r="C96" s="88">
        <v>6</v>
      </c>
      <c r="D96" s="179" t="s">
        <v>183</v>
      </c>
      <c r="E96" s="151"/>
      <c r="F96" s="150"/>
      <c r="G96" s="149"/>
      <c r="H96" s="116">
        <f t="shared" si="8"/>
        <v>0</v>
      </c>
      <c r="I96" s="118"/>
      <c r="J96" s="116"/>
      <c r="K96" s="124"/>
    </row>
    <row r="97" spans="1:11" s="66" customFormat="1" ht="16.5" x14ac:dyDescent="0.25">
      <c r="A97" s="236"/>
      <c r="B97" s="236"/>
      <c r="C97" s="88">
        <v>7</v>
      </c>
      <c r="D97" s="179" t="s">
        <v>183</v>
      </c>
      <c r="E97" s="151"/>
      <c r="F97" s="150"/>
      <c r="G97" s="149"/>
      <c r="H97" s="116">
        <f t="shared" si="8"/>
        <v>0</v>
      </c>
      <c r="I97" s="118"/>
      <c r="J97" s="116"/>
      <c r="K97" s="124"/>
    </row>
    <row r="98" spans="1:11" s="66" customFormat="1" ht="16.5" x14ac:dyDescent="0.25">
      <c r="A98" s="236"/>
      <c r="B98" s="236"/>
      <c r="C98" s="88">
        <v>8</v>
      </c>
      <c r="D98" s="179"/>
      <c r="E98" s="151"/>
      <c r="F98" s="150"/>
      <c r="G98" s="149"/>
      <c r="H98" s="116" t="str">
        <f t="shared" si="8"/>
        <v>Indique</v>
      </c>
      <c r="I98" s="118"/>
      <c r="J98" s="116"/>
      <c r="K98" s="124"/>
    </row>
    <row r="99" spans="1:11" s="152" customFormat="1" ht="10.5" customHeight="1" x14ac:dyDescent="0.25">
      <c r="B99" s="89"/>
      <c r="C99" s="90"/>
      <c r="D99" s="153"/>
      <c r="E99" s="153"/>
      <c r="F99" s="153"/>
      <c r="G99" s="153"/>
      <c r="H99" s="115">
        <f>COUNTIF(D100:D107,"&lt;&gt;x")*3</f>
        <v>3</v>
      </c>
      <c r="I99" s="119">
        <v>7.6920000000000002E-2</v>
      </c>
      <c r="J99" s="121">
        <f>I99*SUM(H100:H107)/H99</f>
        <v>0</v>
      </c>
      <c r="K99" s="123"/>
    </row>
    <row r="100" spans="1:11" s="66" customFormat="1" ht="12.75" customHeight="1" x14ac:dyDescent="0.25">
      <c r="A100" s="196" t="s">
        <v>210</v>
      </c>
      <c r="B100" s="236"/>
      <c r="C100" s="94">
        <v>1</v>
      </c>
      <c r="D100" s="179" t="s">
        <v>183</v>
      </c>
      <c r="E100" s="151"/>
      <c r="F100" s="150"/>
      <c r="G100" s="149"/>
      <c r="H100" s="116">
        <f>IF(D100="x",0,IF(E100="x",1,IF(F100="x",2,IF(G100="x",3,"Indique"))))</f>
        <v>0</v>
      </c>
      <c r="I100" s="118"/>
      <c r="J100" s="116"/>
      <c r="K100" s="124"/>
    </row>
    <row r="101" spans="1:11" s="66" customFormat="1" ht="16.5" x14ac:dyDescent="0.25">
      <c r="A101" s="236"/>
      <c r="B101" s="236"/>
      <c r="C101" s="94">
        <v>2</v>
      </c>
      <c r="D101" s="179" t="s">
        <v>183</v>
      </c>
      <c r="E101" s="151"/>
      <c r="F101" s="150"/>
      <c r="G101" s="149"/>
      <c r="H101" s="116">
        <f t="shared" ref="H101:H107" si="9">IF(D101="x",0,IF(E101="x",1,IF(F101="x",2,IF(G101="x",3,"Indique"))))</f>
        <v>0</v>
      </c>
      <c r="I101" s="118"/>
      <c r="J101" s="116"/>
      <c r="K101" s="124"/>
    </row>
    <row r="102" spans="1:11" s="66" customFormat="1" ht="16.5" x14ac:dyDescent="0.25">
      <c r="A102" s="236"/>
      <c r="B102" s="236"/>
      <c r="C102" s="94">
        <v>3</v>
      </c>
      <c r="D102" s="179" t="s">
        <v>183</v>
      </c>
      <c r="E102" s="151"/>
      <c r="F102" s="150"/>
      <c r="G102" s="149"/>
      <c r="H102" s="116">
        <f t="shared" si="9"/>
        <v>0</v>
      </c>
      <c r="I102" s="118"/>
      <c r="J102" s="116"/>
      <c r="K102" s="124"/>
    </row>
    <row r="103" spans="1:11" s="66" customFormat="1" ht="16.5" x14ac:dyDescent="0.25">
      <c r="A103" s="236"/>
      <c r="B103" s="236"/>
      <c r="C103" s="94">
        <v>4</v>
      </c>
      <c r="D103" s="179" t="s">
        <v>183</v>
      </c>
      <c r="E103" s="151"/>
      <c r="F103" s="150"/>
      <c r="G103" s="149"/>
      <c r="H103" s="116">
        <f t="shared" si="9"/>
        <v>0</v>
      </c>
      <c r="I103" s="118"/>
      <c r="J103" s="116"/>
      <c r="K103" s="124"/>
    </row>
    <row r="104" spans="1:11" s="66" customFormat="1" ht="16.5" x14ac:dyDescent="0.25">
      <c r="A104" s="236"/>
      <c r="B104" s="236"/>
      <c r="C104" s="94">
        <v>5</v>
      </c>
      <c r="D104" s="179" t="s">
        <v>183</v>
      </c>
      <c r="E104" s="151"/>
      <c r="F104" s="150"/>
      <c r="G104" s="149"/>
      <c r="H104" s="116">
        <f t="shared" si="9"/>
        <v>0</v>
      </c>
      <c r="I104" s="118"/>
      <c r="J104" s="116"/>
      <c r="K104" s="124"/>
    </row>
    <row r="105" spans="1:11" s="66" customFormat="1" ht="16.5" x14ac:dyDescent="0.25">
      <c r="A105" s="236"/>
      <c r="B105" s="236"/>
      <c r="C105" s="94">
        <v>6</v>
      </c>
      <c r="D105" s="179" t="s">
        <v>183</v>
      </c>
      <c r="E105" s="151"/>
      <c r="F105" s="150"/>
      <c r="G105" s="149"/>
      <c r="H105" s="116">
        <f t="shared" si="9"/>
        <v>0</v>
      </c>
      <c r="I105" s="118"/>
      <c r="J105" s="116"/>
      <c r="K105" s="124"/>
    </row>
    <row r="106" spans="1:11" s="66" customFormat="1" ht="16.5" x14ac:dyDescent="0.25">
      <c r="A106" s="236"/>
      <c r="B106" s="236"/>
      <c r="C106" s="94">
        <v>7</v>
      </c>
      <c r="D106" s="179" t="s">
        <v>183</v>
      </c>
      <c r="E106" s="151"/>
      <c r="F106" s="150"/>
      <c r="G106" s="149"/>
      <c r="H106" s="116">
        <f t="shared" si="9"/>
        <v>0</v>
      </c>
      <c r="I106" s="118"/>
      <c r="J106" s="116"/>
      <c r="K106" s="124"/>
    </row>
    <row r="107" spans="1:11" s="66" customFormat="1" ht="16.5" x14ac:dyDescent="0.25">
      <c r="A107" s="236"/>
      <c r="B107" s="236"/>
      <c r="C107" s="94">
        <v>8</v>
      </c>
      <c r="D107" s="179"/>
      <c r="E107" s="151"/>
      <c r="F107" s="150"/>
      <c r="G107" s="149"/>
      <c r="H107" s="116" t="str">
        <f t="shared" si="9"/>
        <v>Indique</v>
      </c>
      <c r="I107" s="118"/>
      <c r="J107" s="116"/>
      <c r="K107" s="124"/>
    </row>
    <row r="108" spans="1:11" s="152" customFormat="1" ht="10.5" customHeight="1" x14ac:dyDescent="0.25">
      <c r="B108" s="89"/>
      <c r="C108" s="90"/>
      <c r="D108" s="153"/>
      <c r="E108" s="153"/>
      <c r="F108" s="153"/>
      <c r="G108" s="153"/>
      <c r="H108" s="115">
        <f>COUNTIF(D109:D116,"&lt;&gt;x")*3</f>
        <v>3</v>
      </c>
      <c r="I108" s="119">
        <v>7.6920000000000002E-2</v>
      </c>
      <c r="J108" s="121">
        <f>I108*SUM(H109:H116)/H108</f>
        <v>0</v>
      </c>
      <c r="K108" s="123"/>
    </row>
    <row r="109" spans="1:11" s="66" customFormat="1" ht="16.5" x14ac:dyDescent="0.25">
      <c r="A109" s="196" t="s">
        <v>211</v>
      </c>
      <c r="B109" s="236"/>
      <c r="C109" s="94">
        <v>1</v>
      </c>
      <c r="D109" s="179" t="s">
        <v>183</v>
      </c>
      <c r="E109" s="151"/>
      <c r="F109" s="150"/>
      <c r="G109" s="149"/>
      <c r="H109" s="116">
        <f>IF(D109="x",0,IF(E109="x",1,IF(F109="x",2,IF(G109="x",3,"Indique"))))</f>
        <v>0</v>
      </c>
      <c r="I109" s="118"/>
      <c r="J109" s="116"/>
      <c r="K109" s="124"/>
    </row>
    <row r="110" spans="1:11" s="66" customFormat="1" ht="16.5" x14ac:dyDescent="0.25">
      <c r="A110" s="236"/>
      <c r="B110" s="236"/>
      <c r="C110" s="94">
        <v>2</v>
      </c>
      <c r="D110" s="179" t="s">
        <v>183</v>
      </c>
      <c r="E110" s="151"/>
      <c r="F110" s="150"/>
      <c r="G110" s="149"/>
      <c r="H110" s="116">
        <f t="shared" ref="H110:H116" si="10">IF(D110="x",0,IF(E110="x",1,IF(F110="x",2,IF(G110="x",3,"Indique"))))</f>
        <v>0</v>
      </c>
      <c r="I110" s="118"/>
      <c r="J110" s="116"/>
      <c r="K110" s="124"/>
    </row>
    <row r="111" spans="1:11" s="66" customFormat="1" ht="16.5" x14ac:dyDescent="0.25">
      <c r="A111" s="236"/>
      <c r="B111" s="236"/>
      <c r="C111" s="94">
        <v>3</v>
      </c>
      <c r="D111" s="179" t="s">
        <v>183</v>
      </c>
      <c r="E111" s="151"/>
      <c r="F111" s="150"/>
      <c r="G111" s="149"/>
      <c r="H111" s="116">
        <f t="shared" si="10"/>
        <v>0</v>
      </c>
      <c r="I111" s="118"/>
      <c r="J111" s="116"/>
      <c r="K111" s="124"/>
    </row>
    <row r="112" spans="1:11" s="66" customFormat="1" ht="16.5" x14ac:dyDescent="0.25">
      <c r="A112" s="236"/>
      <c r="B112" s="236"/>
      <c r="C112" s="94">
        <v>4</v>
      </c>
      <c r="D112" s="179" t="s">
        <v>183</v>
      </c>
      <c r="E112" s="151"/>
      <c r="F112" s="150"/>
      <c r="G112" s="149"/>
      <c r="H112" s="116">
        <f t="shared" si="10"/>
        <v>0</v>
      </c>
      <c r="I112" s="118"/>
      <c r="J112" s="116"/>
      <c r="K112" s="124"/>
    </row>
    <row r="113" spans="1:11" s="66" customFormat="1" ht="16.5" x14ac:dyDescent="0.25">
      <c r="A113" s="236"/>
      <c r="B113" s="236"/>
      <c r="C113" s="94">
        <v>5</v>
      </c>
      <c r="D113" s="179" t="s">
        <v>183</v>
      </c>
      <c r="E113" s="151"/>
      <c r="F113" s="150"/>
      <c r="G113" s="149"/>
      <c r="H113" s="116">
        <f t="shared" si="10"/>
        <v>0</v>
      </c>
      <c r="I113" s="118"/>
      <c r="J113" s="116"/>
      <c r="K113" s="124"/>
    </row>
    <row r="114" spans="1:11" s="66" customFormat="1" ht="16.5" x14ac:dyDescent="0.25">
      <c r="A114" s="236"/>
      <c r="B114" s="236"/>
      <c r="C114" s="94">
        <v>6</v>
      </c>
      <c r="D114" s="179" t="s">
        <v>183</v>
      </c>
      <c r="E114" s="151"/>
      <c r="F114" s="150"/>
      <c r="G114" s="149"/>
      <c r="H114" s="116">
        <f t="shared" si="10"/>
        <v>0</v>
      </c>
      <c r="I114" s="118"/>
      <c r="J114" s="116"/>
      <c r="K114" s="124"/>
    </row>
    <row r="115" spans="1:11" s="66" customFormat="1" ht="16.5" x14ac:dyDescent="0.25">
      <c r="A115" s="236"/>
      <c r="B115" s="236"/>
      <c r="C115" s="94">
        <v>7</v>
      </c>
      <c r="D115" s="179" t="s">
        <v>183</v>
      </c>
      <c r="E115" s="151"/>
      <c r="F115" s="150"/>
      <c r="G115" s="149"/>
      <c r="H115" s="116">
        <f t="shared" si="10"/>
        <v>0</v>
      </c>
      <c r="I115" s="118"/>
      <c r="J115" s="116"/>
      <c r="K115" s="124"/>
    </row>
    <row r="116" spans="1:11" s="66" customFormat="1" ht="16.5" x14ac:dyDescent="0.25">
      <c r="A116" s="236"/>
      <c r="B116" s="236"/>
      <c r="C116" s="94">
        <v>8</v>
      </c>
      <c r="D116" s="179"/>
      <c r="E116" s="151"/>
      <c r="F116" s="150"/>
      <c r="G116" s="149"/>
      <c r="H116" s="116" t="str">
        <f t="shared" si="10"/>
        <v>Indique</v>
      </c>
      <c r="I116" s="118"/>
      <c r="J116" s="116"/>
      <c r="K116" s="124"/>
    </row>
    <row r="117" spans="1:11" s="152" customFormat="1" ht="10.5" customHeight="1" x14ac:dyDescent="0.25">
      <c r="B117" s="89"/>
      <c r="C117" s="90"/>
      <c r="D117" s="153"/>
      <c r="E117" s="153"/>
      <c r="F117" s="153"/>
      <c r="G117" s="153"/>
      <c r="H117" s="115">
        <f>COUNTIF(D118:D125,"&lt;&gt;x")*3</f>
        <v>3</v>
      </c>
      <c r="I117" s="119">
        <v>7.6920000000000002E-2</v>
      </c>
      <c r="J117" s="121">
        <f>I117*SUM(H118:H125)/H117</f>
        <v>2.564E-2</v>
      </c>
      <c r="K117" s="123"/>
    </row>
    <row r="118" spans="1:11" s="66" customFormat="1" ht="16.5" x14ac:dyDescent="0.25">
      <c r="A118" s="196" t="s">
        <v>212</v>
      </c>
      <c r="B118" s="236"/>
      <c r="C118" s="94">
        <v>1</v>
      </c>
      <c r="D118" s="179"/>
      <c r="E118" s="151" t="s">
        <v>183</v>
      </c>
      <c r="F118" s="150"/>
      <c r="G118" s="149"/>
      <c r="H118" s="116">
        <f>IF(D118="x",0,IF(E118="x",1,IF(F118="x",2,IF(G118="x",3,"Indique"))))</f>
        <v>1</v>
      </c>
      <c r="I118" s="118"/>
      <c r="J118" s="116"/>
      <c r="K118" s="124"/>
    </row>
    <row r="119" spans="1:11" s="66" customFormat="1" ht="16.5" x14ac:dyDescent="0.25">
      <c r="A119" s="236"/>
      <c r="B119" s="236"/>
      <c r="C119" s="94">
        <v>2</v>
      </c>
      <c r="D119" s="179" t="s">
        <v>183</v>
      </c>
      <c r="E119" s="151"/>
      <c r="F119" s="150"/>
      <c r="G119" s="149"/>
      <c r="H119" s="116">
        <f t="shared" ref="H119:H125" si="11">IF(D119="x",0,IF(E119="x",1,IF(F119="x",2,IF(G119="x",3,"Indique"))))</f>
        <v>0</v>
      </c>
      <c r="I119" s="118"/>
      <c r="J119" s="116"/>
      <c r="K119" s="124"/>
    </row>
    <row r="120" spans="1:11" s="66" customFormat="1" ht="16.5" x14ac:dyDescent="0.25">
      <c r="A120" s="236"/>
      <c r="B120" s="236"/>
      <c r="C120" s="94">
        <v>3</v>
      </c>
      <c r="D120" s="179" t="s">
        <v>183</v>
      </c>
      <c r="E120" s="151"/>
      <c r="F120" s="150"/>
      <c r="G120" s="149"/>
      <c r="H120" s="116">
        <f t="shared" si="11"/>
        <v>0</v>
      </c>
      <c r="I120" s="118"/>
      <c r="J120" s="116"/>
      <c r="K120" s="124"/>
    </row>
    <row r="121" spans="1:11" s="66" customFormat="1" ht="16.5" x14ac:dyDescent="0.25">
      <c r="A121" s="236"/>
      <c r="B121" s="236"/>
      <c r="C121" s="94">
        <v>4</v>
      </c>
      <c r="D121" s="179" t="s">
        <v>183</v>
      </c>
      <c r="E121" s="151"/>
      <c r="F121" s="150"/>
      <c r="G121" s="149"/>
      <c r="H121" s="116">
        <f t="shared" si="11"/>
        <v>0</v>
      </c>
      <c r="I121" s="118"/>
      <c r="J121" s="116"/>
      <c r="K121" s="124"/>
    </row>
    <row r="122" spans="1:11" s="66" customFormat="1" ht="16.5" x14ac:dyDescent="0.25">
      <c r="A122" s="236"/>
      <c r="B122" s="236"/>
      <c r="C122" s="94">
        <v>5</v>
      </c>
      <c r="D122" s="179" t="s">
        <v>183</v>
      </c>
      <c r="E122" s="151"/>
      <c r="F122" s="150"/>
      <c r="G122" s="149"/>
      <c r="H122" s="116">
        <f t="shared" si="11"/>
        <v>0</v>
      </c>
      <c r="I122" s="118"/>
      <c r="J122" s="116"/>
      <c r="K122" s="124"/>
    </row>
    <row r="123" spans="1:11" s="66" customFormat="1" ht="16.5" x14ac:dyDescent="0.25">
      <c r="A123" s="236"/>
      <c r="B123" s="236"/>
      <c r="C123" s="94">
        <v>6</v>
      </c>
      <c r="D123" s="179" t="s">
        <v>183</v>
      </c>
      <c r="E123" s="151"/>
      <c r="F123" s="150"/>
      <c r="G123" s="149"/>
      <c r="H123" s="116">
        <f t="shared" si="11"/>
        <v>0</v>
      </c>
      <c r="I123" s="118"/>
      <c r="J123" s="116"/>
      <c r="K123" s="124"/>
    </row>
    <row r="124" spans="1:11" s="66" customFormat="1" ht="16.5" x14ac:dyDescent="0.25">
      <c r="A124" s="236"/>
      <c r="B124" s="236"/>
      <c r="C124" s="94">
        <v>7</v>
      </c>
      <c r="D124" s="179" t="s">
        <v>183</v>
      </c>
      <c r="E124" s="151"/>
      <c r="F124" s="150"/>
      <c r="G124" s="149"/>
      <c r="H124" s="116">
        <f t="shared" si="11"/>
        <v>0</v>
      </c>
      <c r="I124" s="118"/>
      <c r="J124" s="116"/>
      <c r="K124" s="124"/>
    </row>
    <row r="125" spans="1:11" s="66" customFormat="1" ht="16.5" x14ac:dyDescent="0.25">
      <c r="A125" s="236"/>
      <c r="B125" s="236"/>
      <c r="C125" s="94">
        <v>8</v>
      </c>
      <c r="D125" s="179" t="s">
        <v>183</v>
      </c>
      <c r="E125" s="151"/>
      <c r="F125" s="150"/>
      <c r="G125" s="149"/>
      <c r="H125" s="116">
        <f t="shared" si="11"/>
        <v>0</v>
      </c>
      <c r="I125" s="118"/>
      <c r="J125" s="116"/>
      <c r="K125" s="124"/>
    </row>
    <row r="126" spans="1:11" s="152" customFormat="1" ht="10.5" customHeight="1" x14ac:dyDescent="0.25">
      <c r="B126" s="89"/>
      <c r="C126" s="90"/>
      <c r="D126" s="153"/>
      <c r="E126" s="153"/>
      <c r="F126" s="153"/>
      <c r="G126" s="153"/>
      <c r="H126" s="115">
        <f>COUNTIF(D127:D134,"&lt;&gt;x")*3</f>
        <v>3</v>
      </c>
      <c r="I126" s="119">
        <v>7.6920000000000002E-2</v>
      </c>
      <c r="J126" s="121">
        <f>I126*SUM(H127:H134)/H126</f>
        <v>7.6920000000000002E-2</v>
      </c>
      <c r="K126" s="123"/>
    </row>
    <row r="127" spans="1:11" s="66" customFormat="1" ht="12.75" customHeight="1" x14ac:dyDescent="0.25">
      <c r="A127" s="196" t="s">
        <v>213</v>
      </c>
      <c r="B127" s="236"/>
      <c r="C127" s="94">
        <v>1</v>
      </c>
      <c r="D127" s="179"/>
      <c r="E127" s="151"/>
      <c r="F127" s="150"/>
      <c r="G127" s="149" t="s">
        <v>183</v>
      </c>
      <c r="H127" s="116">
        <f>IF(D127="x",0,IF(E127="x",1,IF(F127="x",2,IF(G127="x",3,"Indique"))))</f>
        <v>3</v>
      </c>
      <c r="I127" s="118"/>
      <c r="J127" s="116"/>
      <c r="K127" s="124"/>
    </row>
    <row r="128" spans="1:11" s="66" customFormat="1" ht="16.5" x14ac:dyDescent="0.25">
      <c r="A128" s="236"/>
      <c r="B128" s="236"/>
      <c r="C128" s="94">
        <v>2</v>
      </c>
      <c r="D128" s="179" t="s">
        <v>183</v>
      </c>
      <c r="E128" s="151"/>
      <c r="F128" s="150"/>
      <c r="G128" s="149"/>
      <c r="H128" s="116">
        <f t="shared" ref="H128:H134" si="12">IF(D128="x",0,IF(E128="x",1,IF(F128="x",2,IF(G128="x",3,"Indique"))))</f>
        <v>0</v>
      </c>
      <c r="I128" s="118"/>
      <c r="J128" s="116"/>
      <c r="K128" s="124"/>
    </row>
    <row r="129" spans="1:11" s="66" customFormat="1" ht="16.5" x14ac:dyDescent="0.25">
      <c r="A129" s="236"/>
      <c r="B129" s="236"/>
      <c r="C129" s="94">
        <v>3</v>
      </c>
      <c r="D129" s="179" t="s">
        <v>183</v>
      </c>
      <c r="E129" s="151"/>
      <c r="F129" s="150"/>
      <c r="G129" s="149"/>
      <c r="H129" s="116">
        <f t="shared" si="12"/>
        <v>0</v>
      </c>
      <c r="I129" s="118"/>
      <c r="J129" s="116"/>
      <c r="K129" s="124"/>
    </row>
    <row r="130" spans="1:11" s="66" customFormat="1" ht="16.5" x14ac:dyDescent="0.25">
      <c r="A130" s="236"/>
      <c r="B130" s="236"/>
      <c r="C130" s="94">
        <v>4</v>
      </c>
      <c r="D130" s="179" t="s">
        <v>183</v>
      </c>
      <c r="E130" s="151"/>
      <c r="F130" s="150"/>
      <c r="G130" s="149"/>
      <c r="H130" s="116">
        <f t="shared" si="12"/>
        <v>0</v>
      </c>
      <c r="I130" s="118"/>
      <c r="J130" s="116"/>
      <c r="K130" s="124"/>
    </row>
    <row r="131" spans="1:11" s="66" customFormat="1" ht="16.5" x14ac:dyDescent="0.25">
      <c r="A131" s="236"/>
      <c r="B131" s="236"/>
      <c r="C131" s="94">
        <v>5</v>
      </c>
      <c r="D131" s="179" t="s">
        <v>183</v>
      </c>
      <c r="E131" s="151"/>
      <c r="F131" s="150"/>
      <c r="G131" s="149"/>
      <c r="H131" s="116">
        <f t="shared" si="12"/>
        <v>0</v>
      </c>
      <c r="I131" s="118"/>
      <c r="J131" s="116"/>
      <c r="K131" s="124"/>
    </row>
    <row r="132" spans="1:11" s="66" customFormat="1" ht="16.5" x14ac:dyDescent="0.25">
      <c r="A132" s="236"/>
      <c r="B132" s="236"/>
      <c r="C132" s="94">
        <v>6</v>
      </c>
      <c r="D132" s="179" t="s">
        <v>183</v>
      </c>
      <c r="E132" s="151"/>
      <c r="F132" s="150"/>
      <c r="G132" s="149"/>
      <c r="H132" s="116">
        <f t="shared" si="12"/>
        <v>0</v>
      </c>
      <c r="I132" s="118"/>
      <c r="J132" s="116"/>
      <c r="K132" s="124"/>
    </row>
    <row r="133" spans="1:11" s="66" customFormat="1" ht="16.5" x14ac:dyDescent="0.25">
      <c r="A133" s="236"/>
      <c r="B133" s="236"/>
      <c r="C133" s="94">
        <v>7</v>
      </c>
      <c r="D133" s="179" t="s">
        <v>183</v>
      </c>
      <c r="E133" s="151"/>
      <c r="F133" s="150"/>
      <c r="G133" s="149"/>
      <c r="H133" s="116">
        <f t="shared" si="12"/>
        <v>0</v>
      </c>
      <c r="I133" s="118"/>
      <c r="J133" s="116"/>
      <c r="K133" s="124"/>
    </row>
    <row r="134" spans="1:11" s="66" customFormat="1" ht="16.5" x14ac:dyDescent="0.25">
      <c r="A134" s="236"/>
      <c r="B134" s="236"/>
      <c r="C134" s="94">
        <v>8</v>
      </c>
      <c r="D134" s="179" t="s">
        <v>183</v>
      </c>
      <c r="E134" s="151"/>
      <c r="F134" s="150"/>
      <c r="G134" s="149"/>
      <c r="H134" s="116">
        <f t="shared" si="12"/>
        <v>0</v>
      </c>
      <c r="I134" s="118"/>
      <c r="J134" s="116"/>
      <c r="K134" s="124"/>
    </row>
    <row r="135" spans="1:11" s="152" customFormat="1" ht="10.5" customHeight="1" x14ac:dyDescent="0.25">
      <c r="B135" s="89"/>
      <c r="C135" s="90"/>
      <c r="D135" s="153"/>
      <c r="E135" s="153"/>
      <c r="F135" s="153"/>
      <c r="G135" s="153"/>
      <c r="H135" s="115">
        <f>COUNTIF(D136:D143,"&lt;&gt;x")*3</f>
        <v>3</v>
      </c>
      <c r="I135" s="119">
        <v>7.6920000000000002E-2</v>
      </c>
      <c r="J135" s="121">
        <f>I135*SUM(H136:H143)/H135</f>
        <v>7.6920000000000002E-2</v>
      </c>
      <c r="K135" s="123"/>
    </row>
    <row r="136" spans="1:11" s="66" customFormat="1" ht="12.75" customHeight="1" x14ac:dyDescent="0.25">
      <c r="A136" s="196" t="s">
        <v>63</v>
      </c>
      <c r="B136" s="236"/>
      <c r="C136" s="94">
        <v>1</v>
      </c>
      <c r="D136" s="179"/>
      <c r="E136" s="151"/>
      <c r="F136" s="150"/>
      <c r="G136" s="149" t="s">
        <v>183</v>
      </c>
      <c r="H136" s="116">
        <f>IF(D136="x",0,IF(E136="x",1,IF(F136="x",2,IF(G136="x",3,"Indique"))))</f>
        <v>3</v>
      </c>
      <c r="I136" s="118"/>
      <c r="J136" s="116"/>
      <c r="K136" s="124"/>
    </row>
    <row r="137" spans="1:11" s="66" customFormat="1" ht="16.5" x14ac:dyDescent="0.25">
      <c r="A137" s="236"/>
      <c r="B137" s="236"/>
      <c r="C137" s="94">
        <v>2</v>
      </c>
      <c r="D137" s="179" t="s">
        <v>183</v>
      </c>
      <c r="E137" s="151"/>
      <c r="F137" s="150"/>
      <c r="G137" s="149"/>
      <c r="H137" s="116">
        <f t="shared" ref="H137:H143" si="13">IF(D137="x",0,IF(E137="x",1,IF(F137="x",2,IF(G137="x",3,"Indique"))))</f>
        <v>0</v>
      </c>
      <c r="I137" s="118"/>
      <c r="J137" s="116"/>
      <c r="K137" s="124"/>
    </row>
    <row r="138" spans="1:11" s="66" customFormat="1" ht="16.5" x14ac:dyDescent="0.25">
      <c r="A138" s="236"/>
      <c r="B138" s="236"/>
      <c r="C138" s="94">
        <v>3</v>
      </c>
      <c r="D138" s="179" t="s">
        <v>183</v>
      </c>
      <c r="E138" s="151"/>
      <c r="F138" s="150"/>
      <c r="G138" s="149"/>
      <c r="H138" s="116">
        <f t="shared" si="13"/>
        <v>0</v>
      </c>
      <c r="I138" s="118"/>
      <c r="J138" s="116"/>
      <c r="K138" s="124"/>
    </row>
    <row r="139" spans="1:11" s="66" customFormat="1" ht="16.5" x14ac:dyDescent="0.25">
      <c r="A139" s="236"/>
      <c r="B139" s="236"/>
      <c r="C139" s="94">
        <v>4</v>
      </c>
      <c r="D139" s="179" t="s">
        <v>183</v>
      </c>
      <c r="E139" s="151"/>
      <c r="F139" s="150"/>
      <c r="G139" s="149"/>
      <c r="H139" s="116">
        <f t="shared" si="13"/>
        <v>0</v>
      </c>
      <c r="I139" s="118"/>
      <c r="J139" s="116"/>
      <c r="K139" s="124"/>
    </row>
    <row r="140" spans="1:11" s="66" customFormat="1" ht="16.5" x14ac:dyDescent="0.25">
      <c r="A140" s="236"/>
      <c r="B140" s="236"/>
      <c r="C140" s="94">
        <v>5</v>
      </c>
      <c r="D140" s="179" t="s">
        <v>183</v>
      </c>
      <c r="E140" s="151"/>
      <c r="F140" s="150"/>
      <c r="G140" s="149"/>
      <c r="H140" s="116">
        <f t="shared" si="13"/>
        <v>0</v>
      </c>
      <c r="I140" s="118"/>
      <c r="J140" s="116"/>
      <c r="K140" s="124"/>
    </row>
    <row r="141" spans="1:11" s="66" customFormat="1" ht="16.5" x14ac:dyDescent="0.25">
      <c r="A141" s="236"/>
      <c r="B141" s="236"/>
      <c r="C141" s="94">
        <v>6</v>
      </c>
      <c r="D141" s="179" t="s">
        <v>183</v>
      </c>
      <c r="E141" s="151"/>
      <c r="F141" s="150"/>
      <c r="G141" s="149"/>
      <c r="H141" s="116">
        <f t="shared" si="13"/>
        <v>0</v>
      </c>
      <c r="I141" s="118"/>
      <c r="J141" s="116"/>
      <c r="K141" s="124"/>
    </row>
    <row r="142" spans="1:11" s="66" customFormat="1" ht="16.5" x14ac:dyDescent="0.25">
      <c r="A142" s="236"/>
      <c r="B142" s="236"/>
      <c r="C142" s="94">
        <v>7</v>
      </c>
      <c r="D142" s="179" t="s">
        <v>183</v>
      </c>
      <c r="E142" s="151"/>
      <c r="F142" s="150"/>
      <c r="G142" s="149"/>
      <c r="H142" s="116">
        <f t="shared" si="13"/>
        <v>0</v>
      </c>
      <c r="I142" s="118"/>
      <c r="J142" s="116"/>
      <c r="K142" s="124"/>
    </row>
    <row r="143" spans="1:11" s="66" customFormat="1" ht="16.5" x14ac:dyDescent="0.25">
      <c r="A143" s="236"/>
      <c r="B143" s="236"/>
      <c r="C143" s="94">
        <v>8</v>
      </c>
      <c r="D143" s="179" t="s">
        <v>183</v>
      </c>
      <c r="E143" s="151"/>
      <c r="F143" s="150"/>
      <c r="G143" s="149"/>
      <c r="H143" s="116">
        <f t="shared" si="13"/>
        <v>0</v>
      </c>
      <c r="I143" s="118"/>
      <c r="J143" s="116"/>
      <c r="K143" s="124"/>
    </row>
    <row r="144" spans="1:11" s="152" customFormat="1" ht="10.5" customHeight="1" x14ac:dyDescent="0.25">
      <c r="B144" s="89"/>
      <c r="C144" s="90"/>
      <c r="D144" s="153"/>
      <c r="E144" s="153"/>
      <c r="F144" s="153"/>
      <c r="G144" s="153"/>
      <c r="H144" s="115">
        <f>COUNTIF(D145:D152,"&lt;&gt;x")*3</f>
        <v>3</v>
      </c>
      <c r="I144" s="119">
        <v>7.6920000000000002E-2</v>
      </c>
      <c r="J144" s="121">
        <f>I144*SUM(H145:H152)/H144</f>
        <v>7.6920000000000002E-2</v>
      </c>
      <c r="K144" s="123"/>
    </row>
    <row r="145" spans="1:14" s="66" customFormat="1" ht="12.75" customHeight="1" x14ac:dyDescent="0.25">
      <c r="A145" s="196" t="s">
        <v>64</v>
      </c>
      <c r="B145" s="236"/>
      <c r="C145" s="94">
        <v>1</v>
      </c>
      <c r="D145" s="175"/>
      <c r="E145" s="176"/>
      <c r="F145" s="177"/>
      <c r="G145" s="178" t="s">
        <v>183</v>
      </c>
      <c r="H145" s="116">
        <f>IF(D145="x",0,IF(E145="x",1,IF(F145="x",2,IF(G145="x",3,"Indique"))))</f>
        <v>3</v>
      </c>
      <c r="I145" s="118"/>
      <c r="J145" s="116"/>
      <c r="K145" s="124"/>
    </row>
    <row r="146" spans="1:14" s="66" customFormat="1" ht="17.25" x14ac:dyDescent="0.25">
      <c r="A146" s="236"/>
      <c r="B146" s="236"/>
      <c r="C146" s="94">
        <v>2</v>
      </c>
      <c r="D146" s="175" t="s">
        <v>183</v>
      </c>
      <c r="E146" s="176"/>
      <c r="F146" s="177"/>
      <c r="G146" s="178"/>
      <c r="H146" s="116">
        <f t="shared" ref="H146:H152" si="14">IF(D146="x",0,IF(E146="x",1,IF(F146="x",2,IF(G146="x",3,"Indique"))))</f>
        <v>0</v>
      </c>
      <c r="I146" s="118"/>
      <c r="J146" s="116"/>
      <c r="K146" s="124"/>
    </row>
    <row r="147" spans="1:14" s="66" customFormat="1" ht="17.25" x14ac:dyDescent="0.25">
      <c r="A147" s="236"/>
      <c r="B147" s="236"/>
      <c r="C147" s="94">
        <v>3</v>
      </c>
      <c r="D147" s="175" t="s">
        <v>183</v>
      </c>
      <c r="E147" s="176"/>
      <c r="F147" s="177"/>
      <c r="G147" s="178"/>
      <c r="H147" s="116">
        <f t="shared" si="14"/>
        <v>0</v>
      </c>
      <c r="I147" s="118"/>
      <c r="J147" s="116"/>
      <c r="K147" s="124"/>
    </row>
    <row r="148" spans="1:14" s="66" customFormat="1" ht="17.25" x14ac:dyDescent="0.25">
      <c r="A148" s="236"/>
      <c r="B148" s="236"/>
      <c r="C148" s="94">
        <v>4</v>
      </c>
      <c r="D148" s="175" t="s">
        <v>183</v>
      </c>
      <c r="E148" s="176"/>
      <c r="F148" s="177"/>
      <c r="G148" s="178"/>
      <c r="H148" s="116">
        <f t="shared" si="14"/>
        <v>0</v>
      </c>
      <c r="I148" s="118"/>
      <c r="J148" s="116"/>
      <c r="K148" s="124"/>
    </row>
    <row r="149" spans="1:14" s="66" customFormat="1" ht="17.25" x14ac:dyDescent="0.25">
      <c r="A149" s="236"/>
      <c r="B149" s="236"/>
      <c r="C149" s="94">
        <v>5</v>
      </c>
      <c r="D149" s="175" t="s">
        <v>183</v>
      </c>
      <c r="E149" s="176"/>
      <c r="F149" s="177"/>
      <c r="G149" s="178"/>
      <c r="H149" s="116">
        <f t="shared" si="14"/>
        <v>0</v>
      </c>
      <c r="I149" s="118"/>
      <c r="J149" s="116"/>
      <c r="K149" s="124"/>
    </row>
    <row r="150" spans="1:14" s="66" customFormat="1" ht="17.25" x14ac:dyDescent="0.25">
      <c r="A150" s="236"/>
      <c r="B150" s="236"/>
      <c r="C150" s="94">
        <v>6</v>
      </c>
      <c r="D150" s="175" t="s">
        <v>183</v>
      </c>
      <c r="E150" s="176"/>
      <c r="F150" s="177"/>
      <c r="G150" s="178"/>
      <c r="H150" s="116">
        <f t="shared" si="14"/>
        <v>0</v>
      </c>
      <c r="I150" s="118"/>
      <c r="J150" s="116"/>
      <c r="K150" s="124"/>
    </row>
    <row r="151" spans="1:14" s="66" customFormat="1" ht="17.25" x14ac:dyDescent="0.25">
      <c r="A151" s="236"/>
      <c r="B151" s="236"/>
      <c r="C151" s="94">
        <v>7</v>
      </c>
      <c r="D151" s="175" t="s">
        <v>183</v>
      </c>
      <c r="E151" s="176"/>
      <c r="F151" s="177"/>
      <c r="G151" s="178"/>
      <c r="H151" s="116">
        <f t="shared" si="14"/>
        <v>0</v>
      </c>
      <c r="I151" s="118"/>
      <c r="J151" s="116"/>
      <c r="K151" s="124"/>
    </row>
    <row r="152" spans="1:14" s="66" customFormat="1" ht="17.25" x14ac:dyDescent="0.25">
      <c r="A152" s="236"/>
      <c r="B152" s="236"/>
      <c r="C152" s="94">
        <v>8</v>
      </c>
      <c r="D152" s="175" t="s">
        <v>183</v>
      </c>
      <c r="E152" s="176"/>
      <c r="F152" s="177"/>
      <c r="G152" s="178"/>
      <c r="H152" s="116">
        <f t="shared" si="14"/>
        <v>0</v>
      </c>
      <c r="I152" s="118"/>
      <c r="J152" s="116"/>
      <c r="K152" s="124"/>
    </row>
    <row r="153" spans="1:14" s="152" customFormat="1" ht="10.5" customHeight="1" x14ac:dyDescent="0.25">
      <c r="B153" s="89"/>
      <c r="C153" s="90"/>
      <c r="D153" s="153"/>
      <c r="E153" s="153"/>
      <c r="F153" s="153"/>
      <c r="G153" s="153"/>
      <c r="H153" s="115">
        <f>COUNTIF(D154:D161,"&lt;&gt;x")*3</f>
        <v>3</v>
      </c>
      <c r="I153" s="119">
        <v>7.6920000000000002E-2</v>
      </c>
      <c r="J153" s="121">
        <f>I153*SUM(H154:H161)/H153</f>
        <v>7.6920000000000002E-2</v>
      </c>
      <c r="K153" s="123"/>
    </row>
    <row r="154" spans="1:14" s="66" customFormat="1" ht="12.75" customHeight="1" x14ac:dyDescent="0.25">
      <c r="A154" s="196" t="s">
        <v>65</v>
      </c>
      <c r="B154" s="236"/>
      <c r="C154" s="94">
        <v>1</v>
      </c>
      <c r="D154" s="175"/>
      <c r="E154" s="176"/>
      <c r="F154" s="177"/>
      <c r="G154" s="178" t="s">
        <v>183</v>
      </c>
      <c r="H154" s="116">
        <f>IF(D154="x",0,IF(E154="x",1,IF(F154="x",2,IF(G154="x",3,"Indique"))))</f>
        <v>3</v>
      </c>
      <c r="I154" s="118"/>
      <c r="J154" s="116"/>
      <c r="K154" s="124"/>
    </row>
    <row r="155" spans="1:14" s="66" customFormat="1" ht="17.25" x14ac:dyDescent="0.25">
      <c r="A155" s="236"/>
      <c r="B155" s="236"/>
      <c r="C155" s="94">
        <v>2</v>
      </c>
      <c r="D155" s="175" t="s">
        <v>183</v>
      </c>
      <c r="E155" s="176"/>
      <c r="F155" s="177"/>
      <c r="G155" s="178"/>
      <c r="H155" s="116">
        <f t="shared" ref="H155:H161" si="15">IF(D155="x",0,IF(E155="x",1,IF(F155="x",2,IF(G155="x",3,"Indique"))))</f>
        <v>0</v>
      </c>
      <c r="I155" s="118"/>
      <c r="J155" s="116"/>
      <c r="K155" s="124"/>
    </row>
    <row r="156" spans="1:14" s="66" customFormat="1" ht="17.25" x14ac:dyDescent="0.25">
      <c r="A156" s="236"/>
      <c r="B156" s="236"/>
      <c r="C156" s="94">
        <v>3</v>
      </c>
      <c r="D156" s="175" t="s">
        <v>183</v>
      </c>
      <c r="E156" s="176"/>
      <c r="F156" s="177"/>
      <c r="G156" s="178"/>
      <c r="H156" s="116">
        <f t="shared" si="15"/>
        <v>0</v>
      </c>
      <c r="I156" s="118"/>
      <c r="J156" s="116"/>
      <c r="K156" s="124"/>
    </row>
    <row r="157" spans="1:14" s="66" customFormat="1" ht="17.25" x14ac:dyDescent="0.25">
      <c r="A157" s="236"/>
      <c r="B157" s="236"/>
      <c r="C157" s="94">
        <v>4</v>
      </c>
      <c r="D157" s="175" t="s">
        <v>183</v>
      </c>
      <c r="E157" s="176"/>
      <c r="F157" s="177"/>
      <c r="G157" s="178"/>
      <c r="H157" s="116">
        <f t="shared" si="15"/>
        <v>0</v>
      </c>
      <c r="I157" s="118"/>
      <c r="J157" s="116"/>
      <c r="K157" s="124"/>
    </row>
    <row r="158" spans="1:14" s="66" customFormat="1" ht="17.25" x14ac:dyDescent="0.25">
      <c r="A158" s="236"/>
      <c r="B158" s="236"/>
      <c r="C158" s="94">
        <v>5</v>
      </c>
      <c r="D158" s="175" t="s">
        <v>183</v>
      </c>
      <c r="E158" s="176"/>
      <c r="F158" s="177"/>
      <c r="G158" s="178"/>
      <c r="H158" s="116">
        <f t="shared" si="15"/>
        <v>0</v>
      </c>
      <c r="I158" s="118"/>
      <c r="J158" s="116"/>
      <c r="K158" s="124"/>
    </row>
    <row r="159" spans="1:14" s="66" customFormat="1" ht="17.25" x14ac:dyDescent="0.25">
      <c r="A159" s="236"/>
      <c r="B159" s="236"/>
      <c r="C159" s="94">
        <v>6</v>
      </c>
      <c r="D159" s="175" t="s">
        <v>183</v>
      </c>
      <c r="E159" s="176"/>
      <c r="F159" s="177"/>
      <c r="G159" s="178"/>
      <c r="H159" s="116">
        <f t="shared" si="15"/>
        <v>0</v>
      </c>
      <c r="I159" s="118"/>
      <c r="J159" s="116"/>
      <c r="K159" s="124"/>
      <c r="N159" s="160"/>
    </row>
    <row r="160" spans="1:14" s="66" customFormat="1" ht="17.25" x14ac:dyDescent="0.25">
      <c r="A160" s="236"/>
      <c r="B160" s="236"/>
      <c r="C160" s="94">
        <v>7</v>
      </c>
      <c r="D160" s="175" t="s">
        <v>183</v>
      </c>
      <c r="E160" s="176"/>
      <c r="F160" s="177"/>
      <c r="G160" s="178"/>
      <c r="H160" s="116">
        <f t="shared" si="15"/>
        <v>0</v>
      </c>
      <c r="I160" s="118"/>
      <c r="J160" s="116"/>
      <c r="K160" s="124"/>
    </row>
    <row r="161" spans="1:11" s="66" customFormat="1" ht="17.25" x14ac:dyDescent="0.25">
      <c r="A161" s="236"/>
      <c r="B161" s="236"/>
      <c r="C161" s="94">
        <v>8</v>
      </c>
      <c r="D161" s="175" t="s">
        <v>183</v>
      </c>
      <c r="E161" s="176"/>
      <c r="F161" s="177"/>
      <c r="G161" s="178"/>
      <c r="H161" s="116">
        <f t="shared" si="15"/>
        <v>0</v>
      </c>
      <c r="I161" s="118"/>
      <c r="J161" s="116"/>
      <c r="K161" s="124"/>
    </row>
    <row r="162" spans="1:11" s="152" customFormat="1" ht="10.5" customHeight="1" x14ac:dyDescent="0.25">
      <c r="B162" s="89"/>
      <c r="C162" s="90"/>
      <c r="D162" s="153"/>
      <c r="E162" s="153"/>
      <c r="F162" s="153"/>
      <c r="G162" s="153"/>
      <c r="H162" s="115">
        <f>COUNTIF(D163:D170,"&lt;&gt;x")*3</f>
        <v>3</v>
      </c>
      <c r="I162" s="119">
        <v>7.6920000000000002E-2</v>
      </c>
      <c r="J162" s="121">
        <f>I162*SUM(H163:H170)/H162</f>
        <v>0</v>
      </c>
      <c r="K162" s="123"/>
    </row>
    <row r="163" spans="1:11" s="66" customFormat="1" ht="12.75" customHeight="1" x14ac:dyDescent="0.25">
      <c r="A163" s="196" t="s">
        <v>74</v>
      </c>
      <c r="B163" s="236"/>
      <c r="C163" s="94">
        <v>1</v>
      </c>
      <c r="D163" s="175" t="s">
        <v>183</v>
      </c>
      <c r="E163" s="176"/>
      <c r="F163" s="177"/>
      <c r="G163" s="178"/>
      <c r="H163" s="116">
        <f>IF(D163="x",0,IF(E163="x",1,IF(F163="x",2,IF(G163="x",3,"Indique"))))</f>
        <v>0</v>
      </c>
      <c r="I163" s="118"/>
      <c r="J163" s="116"/>
      <c r="K163" s="124"/>
    </row>
    <row r="164" spans="1:11" s="66" customFormat="1" ht="17.25" x14ac:dyDescent="0.25">
      <c r="A164" s="236"/>
      <c r="B164" s="236"/>
      <c r="C164" s="94">
        <v>2</v>
      </c>
      <c r="D164" s="175" t="s">
        <v>183</v>
      </c>
      <c r="E164" s="176"/>
      <c r="F164" s="177"/>
      <c r="G164" s="178"/>
      <c r="H164" s="116">
        <f t="shared" ref="H164:H170" si="16">IF(D164="x",0,IF(E164="x",1,IF(F164="x",2,IF(G164="x",3,"Indique"))))</f>
        <v>0</v>
      </c>
      <c r="I164" s="118"/>
      <c r="J164" s="116"/>
      <c r="K164" s="124"/>
    </row>
    <row r="165" spans="1:11" s="66" customFormat="1" ht="17.25" x14ac:dyDescent="0.25">
      <c r="A165" s="236"/>
      <c r="B165" s="236"/>
      <c r="C165" s="94">
        <v>3</v>
      </c>
      <c r="D165" s="175" t="s">
        <v>183</v>
      </c>
      <c r="E165" s="176"/>
      <c r="F165" s="177"/>
      <c r="G165" s="178"/>
      <c r="H165" s="116">
        <f t="shared" si="16"/>
        <v>0</v>
      </c>
      <c r="I165" s="118"/>
      <c r="J165" s="116"/>
      <c r="K165" s="124"/>
    </row>
    <row r="166" spans="1:11" s="66" customFormat="1" ht="17.25" x14ac:dyDescent="0.25">
      <c r="A166" s="236"/>
      <c r="B166" s="236"/>
      <c r="C166" s="94">
        <v>4</v>
      </c>
      <c r="D166" s="175" t="s">
        <v>183</v>
      </c>
      <c r="E166" s="176"/>
      <c r="F166" s="177"/>
      <c r="G166" s="178"/>
      <c r="H166" s="116">
        <f t="shared" si="16"/>
        <v>0</v>
      </c>
      <c r="I166" s="118"/>
      <c r="J166" s="116"/>
      <c r="K166" s="124"/>
    </row>
    <row r="167" spans="1:11" s="66" customFormat="1" ht="17.25" x14ac:dyDescent="0.25">
      <c r="A167" s="236"/>
      <c r="B167" s="236"/>
      <c r="C167" s="94">
        <v>5</v>
      </c>
      <c r="D167" s="175" t="s">
        <v>183</v>
      </c>
      <c r="E167" s="176"/>
      <c r="F167" s="177"/>
      <c r="G167" s="178"/>
      <c r="H167" s="116">
        <f t="shared" si="16"/>
        <v>0</v>
      </c>
      <c r="I167" s="118"/>
      <c r="J167" s="116"/>
      <c r="K167" s="124"/>
    </row>
    <row r="168" spans="1:11" s="66" customFormat="1" ht="17.25" x14ac:dyDescent="0.25">
      <c r="A168" s="236"/>
      <c r="B168" s="236"/>
      <c r="C168" s="94">
        <v>6</v>
      </c>
      <c r="D168" s="175" t="s">
        <v>183</v>
      </c>
      <c r="E168" s="176"/>
      <c r="F168" s="177"/>
      <c r="G168" s="178"/>
      <c r="H168" s="116">
        <f t="shared" si="16"/>
        <v>0</v>
      </c>
      <c r="I168" s="118"/>
      <c r="J168" s="116"/>
      <c r="K168" s="124"/>
    </row>
    <row r="169" spans="1:11" s="66" customFormat="1" ht="17.25" x14ac:dyDescent="0.25">
      <c r="A169" s="236"/>
      <c r="B169" s="236"/>
      <c r="C169" s="94">
        <v>7</v>
      </c>
      <c r="D169" s="175" t="s">
        <v>183</v>
      </c>
      <c r="E169" s="176"/>
      <c r="F169" s="177"/>
      <c r="G169" s="178"/>
      <c r="H169" s="116">
        <f t="shared" si="16"/>
        <v>0</v>
      </c>
      <c r="I169" s="118"/>
      <c r="J169" s="116"/>
      <c r="K169" s="124"/>
    </row>
    <row r="170" spans="1:11" s="66" customFormat="1" ht="17.25" x14ac:dyDescent="0.25">
      <c r="A170" s="236"/>
      <c r="B170" s="236"/>
      <c r="C170" s="94">
        <v>8</v>
      </c>
      <c r="D170" s="175"/>
      <c r="E170" s="176"/>
      <c r="F170" s="177"/>
      <c r="G170" s="178"/>
      <c r="H170" s="116" t="str">
        <f t="shared" si="16"/>
        <v>Indique</v>
      </c>
      <c r="I170" s="118"/>
      <c r="J170" s="116"/>
      <c r="K170" s="124"/>
    </row>
    <row r="171" spans="1:11" s="155" customFormat="1" ht="9" customHeight="1" x14ac:dyDescent="0.25">
      <c r="A171" s="105"/>
      <c r="B171" s="106"/>
      <c r="C171" s="102"/>
      <c r="D171" s="154"/>
      <c r="E171" s="154"/>
      <c r="F171" s="154"/>
      <c r="G171" s="154"/>
      <c r="H171" s="120"/>
      <c r="I171" s="161"/>
      <c r="J171" s="120"/>
      <c r="K171" s="125"/>
    </row>
    <row r="172" spans="1:11" s="66" customFormat="1" ht="15" customHeight="1" x14ac:dyDescent="0.25">
      <c r="B172" s="101"/>
      <c r="C172" s="95"/>
      <c r="D172" s="251">
        <f>J162+J153+J144+J135+J126+J117+J108+J99+J90+J81+J72+J63+J54</f>
        <v>0.61536000000000002</v>
      </c>
      <c r="E172" s="252"/>
      <c r="F172" s="252"/>
      <c r="G172" s="253"/>
      <c r="H172" s="116"/>
      <c r="I172" s="118"/>
      <c r="J172" s="117">
        <f>D172*0.4</f>
        <v>0.24614400000000003</v>
      </c>
      <c r="K172" s="124"/>
    </row>
    <row r="173" spans="1:11" s="152" customFormat="1" x14ac:dyDescent="0.25">
      <c r="B173" s="89"/>
      <c r="C173" s="92"/>
      <c r="D173" s="156"/>
      <c r="E173" s="156"/>
      <c r="F173" s="156"/>
      <c r="G173" s="156"/>
      <c r="H173" s="115"/>
      <c r="I173" s="119"/>
      <c r="J173" s="121"/>
      <c r="K173" s="123"/>
    </row>
    <row r="174" spans="1:11" s="66" customFormat="1" ht="13.5" customHeight="1" x14ac:dyDescent="0.25">
      <c r="A174" s="200" t="s">
        <v>66</v>
      </c>
      <c r="B174" s="236"/>
      <c r="C174" s="250" t="s">
        <v>165</v>
      </c>
      <c r="D174" s="210" t="s">
        <v>164</v>
      </c>
      <c r="E174" s="210"/>
      <c r="F174" s="210"/>
      <c r="G174" s="210"/>
      <c r="H174" s="116"/>
      <c r="I174" s="118"/>
      <c r="J174" s="116"/>
      <c r="K174" s="124"/>
    </row>
    <row r="175" spans="1:11" s="66" customFormat="1" x14ac:dyDescent="0.25">
      <c r="A175" s="236"/>
      <c r="B175" s="236"/>
      <c r="C175" s="250"/>
      <c r="D175" s="71" t="s">
        <v>159</v>
      </c>
      <c r="E175" s="80" t="s">
        <v>161</v>
      </c>
      <c r="F175" s="80" t="s">
        <v>162</v>
      </c>
      <c r="G175" s="80" t="s">
        <v>163</v>
      </c>
      <c r="H175" s="116">
        <f>COUNTIF(D176:D183,"&lt;&gt;x")*3</f>
        <v>3</v>
      </c>
      <c r="I175" s="118">
        <v>0.5</v>
      </c>
      <c r="J175" s="118">
        <f>I175*SUM(H176:H183)/H175</f>
        <v>0.5</v>
      </c>
      <c r="K175" s="124"/>
    </row>
    <row r="176" spans="1:11" s="66" customFormat="1" ht="12.75" customHeight="1" x14ac:dyDescent="0.25">
      <c r="A176" s="196" t="s">
        <v>67</v>
      </c>
      <c r="B176" s="236"/>
      <c r="C176" s="94">
        <v>1</v>
      </c>
      <c r="D176" s="175"/>
      <c r="E176" s="176"/>
      <c r="F176" s="177"/>
      <c r="G176" s="178" t="s">
        <v>183</v>
      </c>
      <c r="H176" s="116">
        <f>IF(D176="x",0,IF(E176="x",1,IF(F176="x",2,IF(G176="x",3,"Indique"))))</f>
        <v>3</v>
      </c>
      <c r="I176" s="118"/>
      <c r="J176" s="116"/>
      <c r="K176" s="124"/>
    </row>
    <row r="177" spans="1:11" s="66" customFormat="1" ht="17.25" x14ac:dyDescent="0.25">
      <c r="A177" s="236"/>
      <c r="B177" s="236"/>
      <c r="C177" s="94">
        <v>2</v>
      </c>
      <c r="D177" s="175" t="s">
        <v>183</v>
      </c>
      <c r="E177" s="176"/>
      <c r="F177" s="177"/>
      <c r="G177" s="178"/>
      <c r="H177" s="116">
        <f t="shared" ref="H177:H183" si="17">IF(D177="x",0,IF(E177="x",1,IF(F177="x",2,IF(G177="x",3,"Indique"))))</f>
        <v>0</v>
      </c>
      <c r="I177" s="118"/>
      <c r="J177" s="116"/>
      <c r="K177" s="124"/>
    </row>
    <row r="178" spans="1:11" s="66" customFormat="1" ht="17.25" x14ac:dyDescent="0.25">
      <c r="A178" s="236"/>
      <c r="B178" s="236"/>
      <c r="C178" s="94">
        <v>3</v>
      </c>
      <c r="D178" s="175" t="s">
        <v>183</v>
      </c>
      <c r="E178" s="176"/>
      <c r="F178" s="177"/>
      <c r="G178" s="178"/>
      <c r="H178" s="116">
        <f t="shared" si="17"/>
        <v>0</v>
      </c>
      <c r="I178" s="118"/>
      <c r="J178" s="116"/>
      <c r="K178" s="124"/>
    </row>
    <row r="179" spans="1:11" s="66" customFormat="1" ht="17.25" x14ac:dyDescent="0.25">
      <c r="A179" s="236"/>
      <c r="B179" s="236"/>
      <c r="C179" s="94">
        <v>4</v>
      </c>
      <c r="D179" s="175" t="s">
        <v>183</v>
      </c>
      <c r="E179" s="176"/>
      <c r="F179" s="177"/>
      <c r="G179" s="178"/>
      <c r="H179" s="116">
        <f t="shared" si="17"/>
        <v>0</v>
      </c>
      <c r="I179" s="118"/>
      <c r="J179" s="116"/>
      <c r="K179" s="124"/>
    </row>
    <row r="180" spans="1:11" s="66" customFormat="1" ht="17.25" x14ac:dyDescent="0.25">
      <c r="A180" s="236"/>
      <c r="B180" s="236"/>
      <c r="C180" s="94">
        <v>5</v>
      </c>
      <c r="D180" s="175" t="s">
        <v>183</v>
      </c>
      <c r="E180" s="176"/>
      <c r="F180" s="177"/>
      <c r="G180" s="178"/>
      <c r="H180" s="116">
        <f t="shared" si="17"/>
        <v>0</v>
      </c>
      <c r="I180" s="118"/>
      <c r="J180" s="116"/>
      <c r="K180" s="124"/>
    </row>
    <row r="181" spans="1:11" s="66" customFormat="1" ht="17.25" x14ac:dyDescent="0.25">
      <c r="A181" s="236"/>
      <c r="B181" s="236"/>
      <c r="C181" s="94">
        <v>6</v>
      </c>
      <c r="D181" s="175" t="s">
        <v>183</v>
      </c>
      <c r="E181" s="176"/>
      <c r="F181" s="177"/>
      <c r="G181" s="178"/>
      <c r="H181" s="116">
        <f t="shared" si="17"/>
        <v>0</v>
      </c>
      <c r="I181" s="118"/>
      <c r="J181" s="116"/>
      <c r="K181" s="124"/>
    </row>
    <row r="182" spans="1:11" s="66" customFormat="1" ht="17.25" x14ac:dyDescent="0.25">
      <c r="A182" s="236"/>
      <c r="B182" s="236"/>
      <c r="C182" s="94">
        <v>7</v>
      </c>
      <c r="D182" s="175" t="s">
        <v>183</v>
      </c>
      <c r="E182" s="176"/>
      <c r="F182" s="177"/>
      <c r="G182" s="178"/>
      <c r="H182" s="116">
        <f t="shared" si="17"/>
        <v>0</v>
      </c>
      <c r="I182" s="118"/>
      <c r="J182" s="116"/>
      <c r="K182" s="124"/>
    </row>
    <row r="183" spans="1:11" s="66" customFormat="1" ht="17.25" x14ac:dyDescent="0.25">
      <c r="A183" s="236"/>
      <c r="B183" s="236"/>
      <c r="C183" s="94">
        <v>8</v>
      </c>
      <c r="D183" s="175" t="s">
        <v>183</v>
      </c>
      <c r="E183" s="176"/>
      <c r="F183" s="177"/>
      <c r="G183" s="178"/>
      <c r="H183" s="116">
        <f t="shared" si="17"/>
        <v>0</v>
      </c>
      <c r="I183" s="118"/>
      <c r="J183" s="116"/>
      <c r="K183" s="124"/>
    </row>
    <row r="184" spans="1:11" s="152" customFormat="1" ht="10.5" customHeight="1" x14ac:dyDescent="0.25">
      <c r="B184" s="89"/>
      <c r="C184" s="90"/>
      <c r="D184" s="153"/>
      <c r="E184" s="153"/>
      <c r="F184" s="153"/>
      <c r="G184" s="153"/>
      <c r="H184" s="115">
        <f>COUNTIF(D185:D192,"&lt;&gt;x")*3</f>
        <v>3</v>
      </c>
      <c r="I184" s="119">
        <v>0.5</v>
      </c>
      <c r="J184" s="121">
        <f>I184*SUM(H185:H192)/H184</f>
        <v>0.5</v>
      </c>
      <c r="K184" s="123"/>
    </row>
    <row r="185" spans="1:11" s="66" customFormat="1" ht="12.75" customHeight="1" x14ac:dyDescent="0.25">
      <c r="A185" s="196" t="s">
        <v>214</v>
      </c>
      <c r="B185" s="236"/>
      <c r="C185" s="94">
        <v>1</v>
      </c>
      <c r="D185" s="175"/>
      <c r="E185" s="176"/>
      <c r="F185" s="177"/>
      <c r="G185" s="178" t="s">
        <v>183</v>
      </c>
      <c r="H185" s="116">
        <f>IF(D185="x",0,IF(E185="x",1,IF(F185="x",2,IF(G185="x",3,"Indique"))))</f>
        <v>3</v>
      </c>
      <c r="I185" s="118"/>
      <c r="J185" s="116"/>
      <c r="K185" s="124"/>
    </row>
    <row r="186" spans="1:11" s="66" customFormat="1" ht="17.25" x14ac:dyDescent="0.25">
      <c r="A186" s="236"/>
      <c r="B186" s="236"/>
      <c r="C186" s="94">
        <v>2</v>
      </c>
      <c r="D186" s="175" t="s">
        <v>183</v>
      </c>
      <c r="E186" s="176"/>
      <c r="F186" s="177"/>
      <c r="G186" s="178"/>
      <c r="H186" s="116">
        <f t="shared" ref="H186:H192" si="18">IF(D186="x",0,IF(E186="x",1,IF(F186="x",2,IF(G186="x",3,"Indique"))))</f>
        <v>0</v>
      </c>
      <c r="I186" s="118"/>
      <c r="J186" s="116"/>
      <c r="K186" s="124"/>
    </row>
    <row r="187" spans="1:11" s="66" customFormat="1" ht="17.25" x14ac:dyDescent="0.25">
      <c r="A187" s="236"/>
      <c r="B187" s="236"/>
      <c r="C187" s="94">
        <v>3</v>
      </c>
      <c r="D187" s="175" t="s">
        <v>183</v>
      </c>
      <c r="E187" s="176"/>
      <c r="F187" s="177"/>
      <c r="G187" s="178"/>
      <c r="H187" s="116">
        <f t="shared" si="18"/>
        <v>0</v>
      </c>
      <c r="I187" s="118"/>
      <c r="J187" s="116"/>
      <c r="K187" s="124"/>
    </row>
    <row r="188" spans="1:11" s="66" customFormat="1" ht="17.25" x14ac:dyDescent="0.25">
      <c r="A188" s="236"/>
      <c r="B188" s="236"/>
      <c r="C188" s="94">
        <v>4</v>
      </c>
      <c r="D188" s="175" t="s">
        <v>183</v>
      </c>
      <c r="E188" s="176"/>
      <c r="F188" s="177"/>
      <c r="G188" s="178"/>
      <c r="H188" s="116">
        <f t="shared" si="18"/>
        <v>0</v>
      </c>
      <c r="I188" s="118"/>
      <c r="J188" s="116"/>
      <c r="K188" s="124"/>
    </row>
    <row r="189" spans="1:11" s="66" customFormat="1" ht="17.25" x14ac:dyDescent="0.25">
      <c r="A189" s="236"/>
      <c r="B189" s="236"/>
      <c r="C189" s="94">
        <v>5</v>
      </c>
      <c r="D189" s="175" t="s">
        <v>183</v>
      </c>
      <c r="E189" s="176"/>
      <c r="F189" s="177"/>
      <c r="G189" s="178"/>
      <c r="H189" s="116">
        <f t="shared" si="18"/>
        <v>0</v>
      </c>
      <c r="I189" s="118"/>
      <c r="J189" s="116"/>
      <c r="K189" s="124"/>
    </row>
    <row r="190" spans="1:11" s="66" customFormat="1" ht="17.25" x14ac:dyDescent="0.25">
      <c r="A190" s="236"/>
      <c r="B190" s="236"/>
      <c r="C190" s="94">
        <v>6</v>
      </c>
      <c r="D190" s="175" t="s">
        <v>183</v>
      </c>
      <c r="E190" s="176"/>
      <c r="F190" s="177"/>
      <c r="G190" s="178"/>
      <c r="H190" s="116">
        <f t="shared" si="18"/>
        <v>0</v>
      </c>
      <c r="I190" s="118"/>
      <c r="J190" s="116"/>
      <c r="K190" s="124"/>
    </row>
    <row r="191" spans="1:11" s="66" customFormat="1" ht="17.25" x14ac:dyDescent="0.25">
      <c r="A191" s="236"/>
      <c r="B191" s="236"/>
      <c r="C191" s="94">
        <v>7</v>
      </c>
      <c r="D191" s="175" t="s">
        <v>183</v>
      </c>
      <c r="E191" s="176"/>
      <c r="F191" s="177"/>
      <c r="G191" s="178"/>
      <c r="H191" s="116">
        <f t="shared" si="18"/>
        <v>0</v>
      </c>
      <c r="I191" s="118"/>
      <c r="J191" s="116"/>
      <c r="K191" s="124"/>
    </row>
    <row r="192" spans="1:11" s="66" customFormat="1" ht="17.25" x14ac:dyDescent="0.25">
      <c r="A192" s="236"/>
      <c r="B192" s="236"/>
      <c r="C192" s="94">
        <v>8</v>
      </c>
      <c r="D192" s="175" t="s">
        <v>183</v>
      </c>
      <c r="E192" s="176"/>
      <c r="F192" s="177"/>
      <c r="G192" s="178"/>
      <c r="H192" s="116">
        <f t="shared" si="18"/>
        <v>0</v>
      </c>
      <c r="I192" s="118"/>
      <c r="J192" s="116"/>
      <c r="K192" s="124"/>
    </row>
    <row r="193" spans="1:11" s="155" customFormat="1" ht="6" customHeight="1" x14ac:dyDescent="0.25">
      <c r="A193" s="106"/>
      <c r="B193" s="106"/>
      <c r="C193" s="110"/>
      <c r="D193" s="153"/>
      <c r="E193" s="153"/>
      <c r="F193" s="153"/>
      <c r="G193" s="156"/>
      <c r="H193" s="120"/>
      <c r="I193" s="161"/>
      <c r="J193" s="120"/>
      <c r="K193" s="125"/>
    </row>
    <row r="194" spans="1:11" s="66" customFormat="1" ht="15" customHeight="1" x14ac:dyDescent="0.25">
      <c r="A194" s="152"/>
      <c r="B194" s="89"/>
      <c r="C194" s="109"/>
      <c r="D194" s="240">
        <f>J184+J175</f>
        <v>1</v>
      </c>
      <c r="E194" s="241"/>
      <c r="F194" s="241"/>
      <c r="G194" s="242"/>
      <c r="H194" s="116"/>
      <c r="I194" s="118"/>
      <c r="J194" s="117">
        <f>D194*0.3</f>
        <v>0.3</v>
      </c>
      <c r="K194" s="124"/>
    </row>
    <row r="195" spans="1:11" s="152" customFormat="1" ht="6" customHeight="1" x14ac:dyDescent="0.25">
      <c r="B195" s="96"/>
      <c r="C195" s="97"/>
      <c r="D195" s="162"/>
      <c r="E195" s="162"/>
      <c r="F195" s="162"/>
      <c r="G195" s="162"/>
      <c r="H195" s="115"/>
      <c r="I195" s="119"/>
      <c r="J195" s="121"/>
      <c r="K195" s="123"/>
    </row>
    <row r="196" spans="1:11" s="58" customFormat="1" ht="31.5" customHeight="1" x14ac:dyDescent="0.25">
      <c r="A196" s="190" t="s">
        <v>180</v>
      </c>
      <c r="B196" s="245"/>
      <c r="C196" s="246"/>
      <c r="D196" s="201">
        <f>J194+J172+J51</f>
        <v>0.77114399999999994</v>
      </c>
      <c r="E196" s="207"/>
      <c r="F196" s="207"/>
      <c r="G196" s="208"/>
      <c r="H196" s="116"/>
      <c r="I196" s="116"/>
      <c r="J196" s="116"/>
      <c r="K196" s="124"/>
    </row>
    <row r="197" spans="1:11" s="58" customFormat="1" ht="4.5" customHeight="1" x14ac:dyDescent="0.25">
      <c r="A197" s="163"/>
      <c r="B197" s="60"/>
      <c r="C197" s="164"/>
      <c r="D197" s="79"/>
      <c r="E197" s="79"/>
      <c r="F197" s="79"/>
      <c r="G197" s="79"/>
      <c r="H197" s="116"/>
      <c r="I197" s="116"/>
      <c r="J197" s="116"/>
      <c r="K197" s="124"/>
    </row>
    <row r="198" spans="1:11" s="58" customFormat="1" ht="31.5" customHeight="1" x14ac:dyDescent="0.25">
      <c r="A198" s="190" t="s">
        <v>197</v>
      </c>
      <c r="B198" s="245"/>
      <c r="C198" s="246"/>
      <c r="D198" s="201" t="str">
        <f>IF(D196&lt;=0.33,"Seguridad Baja",IF(D196&lt;=0.66,"Seguridad Media",IF(D196&gt;0.66,"Seguridad Alta")))</f>
        <v>Seguridad Alta</v>
      </c>
      <c r="E198" s="207"/>
      <c r="F198" s="207"/>
      <c r="G198" s="208"/>
      <c r="H198" s="116"/>
      <c r="I198" s="116"/>
      <c r="J198" s="116"/>
      <c r="K198" s="124"/>
    </row>
    <row r="199" spans="1:11" s="58" customFormat="1" ht="4.5" customHeight="1" x14ac:dyDescent="0.25">
      <c r="A199" s="163"/>
      <c r="B199" s="165"/>
      <c r="C199" s="164"/>
      <c r="D199" s="79"/>
      <c r="E199" s="79"/>
      <c r="F199" s="79"/>
      <c r="G199" s="79"/>
      <c r="H199" s="116"/>
      <c r="I199" s="116"/>
      <c r="J199" s="116"/>
      <c r="K199" s="124"/>
    </row>
    <row r="200" spans="1:11" s="58" customFormat="1" ht="31.5" customHeight="1" x14ac:dyDescent="0.25">
      <c r="A200" s="190" t="s">
        <v>247</v>
      </c>
      <c r="B200" s="245"/>
      <c r="C200" s="246"/>
      <c r="D200" s="201">
        <f>D196*0.4</f>
        <v>0.3084576</v>
      </c>
      <c r="E200" s="207"/>
      <c r="F200" s="207"/>
      <c r="G200" s="208"/>
      <c r="H200" s="116"/>
      <c r="I200" s="116"/>
      <c r="J200" s="116"/>
      <c r="K200" s="124"/>
    </row>
    <row r="201" spans="1:11" s="58" customFormat="1" ht="16.5" x14ac:dyDescent="0.25">
      <c r="B201" s="60"/>
      <c r="C201" s="100"/>
      <c r="D201" s="79"/>
      <c r="E201" s="79"/>
      <c r="F201" s="79"/>
      <c r="G201" s="79"/>
      <c r="H201" s="116"/>
      <c r="I201" s="116"/>
      <c r="J201" s="116"/>
      <c r="K201" s="124"/>
    </row>
  </sheetData>
  <sheetProtection password="82B4" sheet="1" objects="1" scenarios="1"/>
  <mergeCells count="43">
    <mergeCell ref="A176:B183"/>
    <mergeCell ref="A185:B192"/>
    <mergeCell ref="A33:B40"/>
    <mergeCell ref="D51:G51"/>
    <mergeCell ref="C174:C175"/>
    <mergeCell ref="D174:G174"/>
    <mergeCell ref="D172:G172"/>
    <mergeCell ref="A42:B49"/>
    <mergeCell ref="A53:B54"/>
    <mergeCell ref="A55:B62"/>
    <mergeCell ref="A64:B71"/>
    <mergeCell ref="A73:B80"/>
    <mergeCell ref="D194:G194"/>
    <mergeCell ref="C11:G11"/>
    <mergeCell ref="D200:G200"/>
    <mergeCell ref="D196:G196"/>
    <mergeCell ref="D198:G198"/>
    <mergeCell ref="A196:C196"/>
    <mergeCell ref="A198:C198"/>
    <mergeCell ref="A200:C200"/>
    <mergeCell ref="A145:B152"/>
    <mergeCell ref="A154:B161"/>
    <mergeCell ref="A163:B170"/>
    <mergeCell ref="D13:G13"/>
    <mergeCell ref="C13:C14"/>
    <mergeCell ref="C53:C54"/>
    <mergeCell ref="D53:G53"/>
    <mergeCell ref="A174:B175"/>
    <mergeCell ref="A2:F2"/>
    <mergeCell ref="B4:F4"/>
    <mergeCell ref="A7:F7"/>
    <mergeCell ref="A127:B134"/>
    <mergeCell ref="A136:B143"/>
    <mergeCell ref="A82:B89"/>
    <mergeCell ref="A91:B98"/>
    <mergeCell ref="A100:B107"/>
    <mergeCell ref="A109:B116"/>
    <mergeCell ref="A118:B125"/>
    <mergeCell ref="A9:G9"/>
    <mergeCell ref="A11:B11"/>
    <mergeCell ref="A13:B14"/>
    <mergeCell ref="A15:B22"/>
    <mergeCell ref="A24:B31"/>
  </mergeCells>
  <pageMargins left="0.70866141732283472" right="0.70866141732283472" top="0.74803149606299213" bottom="0.74803149606299213" header="0.31496062992125984" footer="0.31496062992125984"/>
  <pageSetup scale="69" fitToHeight="3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92D050"/>
    <pageSetUpPr fitToPage="1"/>
  </sheetPr>
  <dimension ref="A1:N281"/>
  <sheetViews>
    <sheetView zoomScaleNormal="100" workbookViewId="0">
      <selection activeCell="B4" sqref="B4:G4"/>
    </sheetView>
  </sheetViews>
  <sheetFormatPr baseColWidth="10" defaultRowHeight="16.5" x14ac:dyDescent="0.25"/>
  <cols>
    <col min="1" max="1" width="34.7109375" style="38" customWidth="1"/>
    <col min="2" max="2" width="19.7109375" style="38" customWidth="1"/>
    <col min="3" max="3" width="4.7109375" style="42" customWidth="1"/>
    <col min="4" max="7" width="6.28515625" style="37" customWidth="1"/>
    <col min="8" max="10" width="8.85546875" style="112" hidden="1" customWidth="1"/>
    <col min="11" max="11" width="0" style="113" hidden="1" customWidth="1"/>
    <col min="12" max="12" width="12.85546875" style="38" bestFit="1" customWidth="1"/>
    <col min="13" max="13" width="11.42578125" style="38"/>
    <col min="14" max="14" width="0" style="38" hidden="1" customWidth="1"/>
    <col min="15" max="16384" width="11.42578125" style="38"/>
  </cols>
  <sheetData>
    <row r="1" spans="1:12" ht="15" customHeight="1" x14ac:dyDescent="0.25">
      <c r="A1" s="58"/>
      <c r="B1" s="66"/>
      <c r="C1" s="67"/>
      <c r="D1" s="68"/>
      <c r="E1" s="68"/>
      <c r="F1" s="68"/>
      <c r="G1" s="46"/>
    </row>
    <row r="2" spans="1:12" ht="15" customHeight="1" x14ac:dyDescent="0.25">
      <c r="A2" s="193" t="s">
        <v>167</v>
      </c>
      <c r="B2" s="193"/>
      <c r="C2" s="193"/>
      <c r="D2" s="193"/>
      <c r="E2" s="193"/>
      <c r="F2" s="193"/>
      <c r="G2" s="44"/>
    </row>
    <row r="3" spans="1:12" ht="6.75" customHeight="1" x14ac:dyDescent="0.25">
      <c r="A3" s="61"/>
      <c r="B3" s="61"/>
      <c r="C3" s="61"/>
      <c r="D3" s="61"/>
      <c r="E3" s="61"/>
      <c r="F3" s="61"/>
      <c r="G3" s="44"/>
    </row>
    <row r="4" spans="1:12" ht="15" customHeight="1" x14ac:dyDescent="0.25">
      <c r="A4" s="139" t="s">
        <v>168</v>
      </c>
      <c r="B4" s="195" t="s">
        <v>257</v>
      </c>
      <c r="C4" s="195"/>
      <c r="D4" s="195"/>
      <c r="E4" s="195"/>
      <c r="F4" s="195"/>
      <c r="G4" s="195"/>
    </row>
    <row r="5" spans="1:12" ht="15" customHeight="1" x14ac:dyDescent="0.25">
      <c r="A5" s="139" t="s">
        <v>169</v>
      </c>
      <c r="B5" s="180"/>
      <c r="C5" s="181"/>
      <c r="D5" s="181"/>
      <c r="E5" s="181"/>
      <c r="F5" s="181"/>
      <c r="G5" s="182"/>
    </row>
    <row r="6" spans="1:12" ht="8.25" customHeight="1" x14ac:dyDescent="0.25">
      <c r="A6" s="58"/>
      <c r="B6" s="64"/>
      <c r="C6" s="65"/>
      <c r="D6" s="65"/>
      <c r="E6" s="65"/>
      <c r="F6" s="65"/>
      <c r="G6" s="45"/>
    </row>
    <row r="7" spans="1:12" ht="15" customHeight="1" x14ac:dyDescent="0.25">
      <c r="A7" s="194" t="s">
        <v>234</v>
      </c>
      <c r="B7" s="194"/>
      <c r="C7" s="194"/>
      <c r="D7" s="194"/>
      <c r="E7" s="194"/>
      <c r="F7" s="194"/>
      <c r="G7" s="45"/>
    </row>
    <row r="8" spans="1:12" ht="7.5" customHeight="1" x14ac:dyDescent="0.25">
      <c r="B8" s="3"/>
      <c r="C8" s="8"/>
      <c r="D8" s="46"/>
      <c r="E8" s="46"/>
      <c r="F8" s="46"/>
      <c r="G8" s="46"/>
    </row>
    <row r="9" spans="1:12" x14ac:dyDescent="0.25">
      <c r="A9" s="260" t="s">
        <v>172</v>
      </c>
      <c r="B9" s="260"/>
      <c r="C9" s="260"/>
      <c r="D9" s="260"/>
      <c r="E9" s="260"/>
      <c r="F9" s="260"/>
      <c r="G9" s="260"/>
    </row>
    <row r="10" spans="1:12" s="13" customFormat="1" ht="4.1500000000000004" customHeight="1" x14ac:dyDescent="0.25">
      <c r="C10" s="11"/>
      <c r="D10" s="11"/>
      <c r="E10" s="11"/>
      <c r="F10" s="11"/>
      <c r="G10" s="11"/>
      <c r="H10" s="114"/>
      <c r="I10" s="114"/>
      <c r="J10" s="114"/>
      <c r="K10" s="122"/>
    </row>
    <row r="11" spans="1:12" s="13" customFormat="1" ht="15" customHeight="1" x14ac:dyDescent="0.25">
      <c r="A11" s="212" t="s">
        <v>178</v>
      </c>
      <c r="B11" s="213"/>
      <c r="C11" s="243" t="s">
        <v>179</v>
      </c>
      <c r="D11" s="244"/>
      <c r="E11" s="244"/>
      <c r="F11" s="244"/>
      <c r="G11" s="244"/>
      <c r="H11" s="114"/>
      <c r="I11" s="114"/>
      <c r="J11" s="122"/>
      <c r="K11" s="122"/>
    </row>
    <row r="12" spans="1:12" s="13" customFormat="1" ht="4.1500000000000004" customHeight="1" x14ac:dyDescent="0.25">
      <c r="B12" s="57"/>
      <c r="C12" s="79"/>
      <c r="D12" s="79"/>
      <c r="E12" s="79"/>
      <c r="F12" s="79"/>
      <c r="G12" s="79"/>
      <c r="H12" s="115"/>
      <c r="I12" s="115"/>
      <c r="J12" s="115"/>
      <c r="K12" s="123"/>
      <c r="L12" s="57"/>
    </row>
    <row r="13" spans="1:12" ht="10.15" customHeight="1" x14ac:dyDescent="0.25">
      <c r="A13" s="200" t="s">
        <v>68</v>
      </c>
      <c r="B13" s="200"/>
      <c r="C13" s="247" t="s">
        <v>165</v>
      </c>
      <c r="D13" s="210" t="s">
        <v>164</v>
      </c>
      <c r="E13" s="210"/>
      <c r="F13" s="210"/>
      <c r="G13" s="210"/>
      <c r="H13" s="116"/>
      <c r="I13" s="116"/>
      <c r="J13" s="116"/>
      <c r="K13" s="124"/>
      <c r="L13" s="58"/>
    </row>
    <row r="14" spans="1:12" x14ac:dyDescent="0.25">
      <c r="A14" s="200"/>
      <c r="B14" s="200"/>
      <c r="C14" s="247"/>
      <c r="D14" s="71" t="s">
        <v>159</v>
      </c>
      <c r="E14" s="80" t="s">
        <v>161</v>
      </c>
      <c r="F14" s="80" t="s">
        <v>166</v>
      </c>
      <c r="G14" s="80" t="s">
        <v>163</v>
      </c>
      <c r="H14" s="116">
        <f>COUNTIF(D15:D22,"&lt;&gt;x")*3</f>
        <v>3</v>
      </c>
      <c r="I14" s="117">
        <v>0.16667000000000001</v>
      </c>
      <c r="J14" s="118">
        <f>I14*SUM(H15:H22)/H14</f>
        <v>0.16667000000000001</v>
      </c>
      <c r="K14" s="124"/>
      <c r="L14" s="166"/>
    </row>
    <row r="15" spans="1:12" ht="14.45" customHeight="1" x14ac:dyDescent="0.25">
      <c r="A15" s="196" t="s">
        <v>69</v>
      </c>
      <c r="B15" s="196"/>
      <c r="C15" s="94">
        <v>1</v>
      </c>
      <c r="D15" s="179"/>
      <c r="E15" s="151"/>
      <c r="F15" s="150"/>
      <c r="G15" s="149" t="s">
        <v>183</v>
      </c>
      <c r="H15" s="116">
        <f>IF(D15="x",0,IF(E15="x",1,IF(F15="x",2,IF(G15="x",3,"Indique"))))</f>
        <v>3</v>
      </c>
      <c r="I15" s="116"/>
      <c r="J15" s="116"/>
      <c r="K15" s="124"/>
      <c r="L15" s="58"/>
    </row>
    <row r="16" spans="1:12" x14ac:dyDescent="0.25">
      <c r="A16" s="196"/>
      <c r="B16" s="196"/>
      <c r="C16" s="94">
        <v>2</v>
      </c>
      <c r="D16" s="179" t="s">
        <v>183</v>
      </c>
      <c r="E16" s="151"/>
      <c r="F16" s="150"/>
      <c r="G16" s="149"/>
      <c r="H16" s="116">
        <f t="shared" ref="H16:H22" si="0">IF(D16="x",0,IF(E16="x",1,IF(F16="x",2,IF(G16="x",3,"Indique"))))</f>
        <v>0</v>
      </c>
      <c r="I16" s="116"/>
      <c r="J16" s="116"/>
      <c r="K16" s="124"/>
      <c r="L16" s="58"/>
    </row>
    <row r="17" spans="1:12" x14ac:dyDescent="0.25">
      <c r="A17" s="196"/>
      <c r="B17" s="196"/>
      <c r="C17" s="94">
        <v>3</v>
      </c>
      <c r="D17" s="179" t="s">
        <v>183</v>
      </c>
      <c r="E17" s="151"/>
      <c r="F17" s="150"/>
      <c r="G17" s="149"/>
      <c r="H17" s="116">
        <f t="shared" si="0"/>
        <v>0</v>
      </c>
      <c r="I17" s="116"/>
      <c r="J17" s="116"/>
      <c r="K17" s="124"/>
      <c r="L17" s="58"/>
    </row>
    <row r="18" spans="1:12" x14ac:dyDescent="0.25">
      <c r="A18" s="196"/>
      <c r="B18" s="196"/>
      <c r="C18" s="94">
        <v>4</v>
      </c>
      <c r="D18" s="179" t="s">
        <v>183</v>
      </c>
      <c r="E18" s="151"/>
      <c r="F18" s="150"/>
      <c r="G18" s="149"/>
      <c r="H18" s="116">
        <f t="shared" si="0"/>
        <v>0</v>
      </c>
      <c r="I18" s="116"/>
      <c r="J18" s="116"/>
      <c r="K18" s="124"/>
      <c r="L18" s="58"/>
    </row>
    <row r="19" spans="1:12" x14ac:dyDescent="0.25">
      <c r="A19" s="196"/>
      <c r="B19" s="196"/>
      <c r="C19" s="94">
        <v>5</v>
      </c>
      <c r="D19" s="179" t="s">
        <v>183</v>
      </c>
      <c r="E19" s="151"/>
      <c r="F19" s="150"/>
      <c r="G19" s="149"/>
      <c r="H19" s="116">
        <f t="shared" si="0"/>
        <v>0</v>
      </c>
      <c r="I19" s="116"/>
      <c r="J19" s="116"/>
      <c r="K19" s="124"/>
      <c r="L19" s="58"/>
    </row>
    <row r="20" spans="1:12" x14ac:dyDescent="0.25">
      <c r="A20" s="196"/>
      <c r="B20" s="196"/>
      <c r="C20" s="94">
        <v>6</v>
      </c>
      <c r="D20" s="179" t="s">
        <v>183</v>
      </c>
      <c r="E20" s="151"/>
      <c r="F20" s="150"/>
      <c r="G20" s="149"/>
      <c r="H20" s="116">
        <f t="shared" si="0"/>
        <v>0</v>
      </c>
      <c r="I20" s="116"/>
      <c r="J20" s="116"/>
      <c r="K20" s="124"/>
      <c r="L20" s="58"/>
    </row>
    <row r="21" spans="1:12" x14ac:dyDescent="0.25">
      <c r="A21" s="196"/>
      <c r="B21" s="196"/>
      <c r="C21" s="94">
        <v>7</v>
      </c>
      <c r="D21" s="179" t="s">
        <v>183</v>
      </c>
      <c r="E21" s="151"/>
      <c r="F21" s="150"/>
      <c r="G21" s="149"/>
      <c r="H21" s="116">
        <f t="shared" si="0"/>
        <v>0</v>
      </c>
      <c r="I21" s="116"/>
      <c r="J21" s="116"/>
      <c r="K21" s="124"/>
      <c r="L21" s="58"/>
    </row>
    <row r="22" spans="1:12" x14ac:dyDescent="0.25">
      <c r="A22" s="196"/>
      <c r="B22" s="196"/>
      <c r="C22" s="94">
        <v>8</v>
      </c>
      <c r="D22" s="179" t="s">
        <v>183</v>
      </c>
      <c r="E22" s="151"/>
      <c r="F22" s="150"/>
      <c r="G22" s="149"/>
      <c r="H22" s="116">
        <f t="shared" si="0"/>
        <v>0</v>
      </c>
      <c r="I22" s="116"/>
      <c r="J22" s="116"/>
      <c r="K22" s="124"/>
      <c r="L22" s="58"/>
    </row>
    <row r="23" spans="1:12" s="152" customFormat="1" ht="10.5" customHeight="1" x14ac:dyDescent="0.25">
      <c r="B23" s="89"/>
      <c r="C23" s="90"/>
      <c r="D23" s="153"/>
      <c r="E23" s="153"/>
      <c r="F23" s="153"/>
      <c r="G23" s="153"/>
      <c r="H23" s="115">
        <f>COUNTIF(D24:D31,"&lt;&gt;x")*3</f>
        <v>3</v>
      </c>
      <c r="I23" s="119">
        <v>0.16667000000000001</v>
      </c>
      <c r="J23" s="121">
        <f>I23*SUM(H24:H31)/H23</f>
        <v>0.16667000000000001</v>
      </c>
      <c r="K23" s="123"/>
    </row>
    <row r="24" spans="1:12" ht="16.899999999999999" customHeight="1" x14ac:dyDescent="0.25">
      <c r="A24" s="196" t="s">
        <v>70</v>
      </c>
      <c r="B24" s="255"/>
      <c r="C24" s="94">
        <v>1</v>
      </c>
      <c r="D24" s="179"/>
      <c r="E24" s="151"/>
      <c r="F24" s="150"/>
      <c r="G24" s="149" t="s">
        <v>183</v>
      </c>
      <c r="H24" s="116">
        <f>IF(D24="x",0,IF(E24="x",1,IF(F24="x",2,IF(G24="x",3,"Indique"))))</f>
        <v>3</v>
      </c>
      <c r="I24" s="116"/>
      <c r="J24" s="116"/>
      <c r="K24" s="124"/>
      <c r="L24" s="58"/>
    </row>
    <row r="25" spans="1:12" ht="16.899999999999999" customHeight="1" x14ac:dyDescent="0.25">
      <c r="A25" s="255"/>
      <c r="B25" s="255"/>
      <c r="C25" s="94">
        <v>2</v>
      </c>
      <c r="D25" s="179" t="s">
        <v>183</v>
      </c>
      <c r="E25" s="151"/>
      <c r="F25" s="150"/>
      <c r="G25" s="149"/>
      <c r="H25" s="116">
        <f t="shared" ref="H25:H31" si="1">IF(D25="x",0,IF(E25="x",1,IF(F25="x",2,IF(G25="x",3,"Indique"))))</f>
        <v>0</v>
      </c>
      <c r="I25" s="116"/>
      <c r="J25" s="116"/>
      <c r="K25" s="124"/>
      <c r="L25" s="58"/>
    </row>
    <row r="26" spans="1:12" x14ac:dyDescent="0.25">
      <c r="A26" s="255"/>
      <c r="B26" s="255"/>
      <c r="C26" s="94">
        <v>3</v>
      </c>
      <c r="D26" s="179" t="s">
        <v>183</v>
      </c>
      <c r="E26" s="151"/>
      <c r="F26" s="150"/>
      <c r="G26" s="149"/>
      <c r="H26" s="116">
        <f t="shared" si="1"/>
        <v>0</v>
      </c>
      <c r="I26" s="116"/>
      <c r="J26" s="116"/>
      <c r="K26" s="124"/>
      <c r="L26" s="58"/>
    </row>
    <row r="27" spans="1:12" x14ac:dyDescent="0.25">
      <c r="A27" s="255"/>
      <c r="B27" s="255"/>
      <c r="C27" s="94">
        <v>4</v>
      </c>
      <c r="D27" s="179" t="s">
        <v>183</v>
      </c>
      <c r="E27" s="151"/>
      <c r="F27" s="150"/>
      <c r="G27" s="149"/>
      <c r="H27" s="116">
        <f t="shared" si="1"/>
        <v>0</v>
      </c>
      <c r="I27" s="116"/>
      <c r="J27" s="116"/>
      <c r="K27" s="124"/>
      <c r="L27" s="58"/>
    </row>
    <row r="28" spans="1:12" ht="16.899999999999999" customHeight="1" x14ac:dyDescent="0.25">
      <c r="A28" s="255"/>
      <c r="B28" s="255"/>
      <c r="C28" s="94">
        <v>5</v>
      </c>
      <c r="D28" s="179" t="s">
        <v>183</v>
      </c>
      <c r="E28" s="151"/>
      <c r="F28" s="150"/>
      <c r="G28" s="149"/>
      <c r="H28" s="116">
        <f t="shared" si="1"/>
        <v>0</v>
      </c>
      <c r="I28" s="116"/>
      <c r="J28" s="116"/>
      <c r="K28" s="124"/>
      <c r="L28" s="58"/>
    </row>
    <row r="29" spans="1:12" x14ac:dyDescent="0.25">
      <c r="A29" s="255"/>
      <c r="B29" s="255"/>
      <c r="C29" s="94">
        <v>6</v>
      </c>
      <c r="D29" s="179" t="s">
        <v>183</v>
      </c>
      <c r="E29" s="151"/>
      <c r="F29" s="150"/>
      <c r="G29" s="149"/>
      <c r="H29" s="116">
        <f t="shared" si="1"/>
        <v>0</v>
      </c>
      <c r="I29" s="116"/>
      <c r="J29" s="116"/>
      <c r="K29" s="124"/>
      <c r="L29" s="58"/>
    </row>
    <row r="30" spans="1:12" x14ac:dyDescent="0.25">
      <c r="A30" s="255"/>
      <c r="B30" s="255"/>
      <c r="C30" s="94">
        <v>7</v>
      </c>
      <c r="D30" s="179" t="s">
        <v>183</v>
      </c>
      <c r="E30" s="151"/>
      <c r="F30" s="150"/>
      <c r="G30" s="149"/>
      <c r="H30" s="116">
        <f t="shared" si="1"/>
        <v>0</v>
      </c>
      <c r="I30" s="116"/>
      <c r="J30" s="116"/>
      <c r="K30" s="124"/>
      <c r="L30" s="58"/>
    </row>
    <row r="31" spans="1:12" x14ac:dyDescent="0.25">
      <c r="A31" s="255"/>
      <c r="B31" s="255"/>
      <c r="C31" s="94">
        <v>8</v>
      </c>
      <c r="D31" s="179" t="s">
        <v>183</v>
      </c>
      <c r="E31" s="151"/>
      <c r="F31" s="150"/>
      <c r="G31" s="149"/>
      <c r="H31" s="116">
        <f t="shared" si="1"/>
        <v>0</v>
      </c>
      <c r="I31" s="116"/>
      <c r="J31" s="116"/>
      <c r="K31" s="124"/>
      <c r="L31" s="58"/>
    </row>
    <row r="32" spans="1:12" s="152" customFormat="1" ht="10.5" customHeight="1" x14ac:dyDescent="0.25">
      <c r="B32" s="89"/>
      <c r="C32" s="90"/>
      <c r="D32" s="153"/>
      <c r="E32" s="153"/>
      <c r="F32" s="153"/>
      <c r="G32" s="153"/>
      <c r="H32" s="115">
        <f>COUNTIF(D33:D40,"&lt;&gt;x")*3</f>
        <v>3</v>
      </c>
      <c r="I32" s="119">
        <v>0.16667000000000001</v>
      </c>
      <c r="J32" s="121">
        <f>I32*SUM(H33:H40)/H32</f>
        <v>0.16667000000000001</v>
      </c>
      <c r="K32" s="123"/>
    </row>
    <row r="33" spans="1:12" ht="16.5" customHeight="1" x14ac:dyDescent="0.25">
      <c r="A33" s="196" t="s">
        <v>75</v>
      </c>
      <c r="B33" s="255"/>
      <c r="C33" s="94">
        <v>1</v>
      </c>
      <c r="D33" s="179"/>
      <c r="E33" s="151"/>
      <c r="F33" s="150"/>
      <c r="G33" s="149" t="s">
        <v>183</v>
      </c>
      <c r="H33" s="116">
        <f>IF(D33="x",0,IF(E33="x",1,IF(F33="x",2,IF(G33="x",3,"Indique"))))</f>
        <v>3</v>
      </c>
      <c r="I33" s="116"/>
      <c r="J33" s="116"/>
      <c r="K33" s="124"/>
      <c r="L33" s="58"/>
    </row>
    <row r="34" spans="1:12" x14ac:dyDescent="0.25">
      <c r="A34" s="255"/>
      <c r="B34" s="255"/>
      <c r="C34" s="94">
        <v>2</v>
      </c>
      <c r="D34" s="179" t="s">
        <v>183</v>
      </c>
      <c r="E34" s="151"/>
      <c r="F34" s="150"/>
      <c r="G34" s="149"/>
      <c r="H34" s="116">
        <f t="shared" ref="H34:H40" si="2">IF(D34="x",0,IF(E34="x",1,IF(F34="x",2,IF(G34="x",3,"Indique"))))</f>
        <v>0</v>
      </c>
      <c r="I34" s="116"/>
      <c r="J34" s="116"/>
      <c r="K34" s="124"/>
      <c r="L34" s="58"/>
    </row>
    <row r="35" spans="1:12" x14ac:dyDescent="0.25">
      <c r="A35" s="255"/>
      <c r="B35" s="255"/>
      <c r="C35" s="94">
        <v>3</v>
      </c>
      <c r="D35" s="179" t="s">
        <v>183</v>
      </c>
      <c r="E35" s="151"/>
      <c r="F35" s="150"/>
      <c r="G35" s="149"/>
      <c r="H35" s="116">
        <f t="shared" si="2"/>
        <v>0</v>
      </c>
      <c r="I35" s="116"/>
      <c r="J35" s="116"/>
      <c r="K35" s="124"/>
      <c r="L35" s="58"/>
    </row>
    <row r="36" spans="1:12" x14ac:dyDescent="0.25">
      <c r="A36" s="255"/>
      <c r="B36" s="255"/>
      <c r="C36" s="94">
        <v>4</v>
      </c>
      <c r="D36" s="179" t="s">
        <v>183</v>
      </c>
      <c r="E36" s="151"/>
      <c r="F36" s="150"/>
      <c r="G36" s="149"/>
      <c r="H36" s="116">
        <f t="shared" si="2"/>
        <v>0</v>
      </c>
      <c r="I36" s="116"/>
      <c r="J36" s="116"/>
      <c r="K36" s="124"/>
      <c r="L36" s="58"/>
    </row>
    <row r="37" spans="1:12" x14ac:dyDescent="0.25">
      <c r="A37" s="255"/>
      <c r="B37" s="255"/>
      <c r="C37" s="94">
        <v>5</v>
      </c>
      <c r="D37" s="179" t="s">
        <v>183</v>
      </c>
      <c r="E37" s="151"/>
      <c r="F37" s="150"/>
      <c r="G37" s="149"/>
      <c r="H37" s="116">
        <f t="shared" si="2"/>
        <v>0</v>
      </c>
      <c r="I37" s="116"/>
      <c r="J37" s="116"/>
      <c r="K37" s="124"/>
      <c r="L37" s="58"/>
    </row>
    <row r="38" spans="1:12" x14ac:dyDescent="0.25">
      <c r="A38" s="255"/>
      <c r="B38" s="255"/>
      <c r="C38" s="94">
        <v>6</v>
      </c>
      <c r="D38" s="179" t="s">
        <v>183</v>
      </c>
      <c r="E38" s="151"/>
      <c r="F38" s="150"/>
      <c r="G38" s="149"/>
      <c r="H38" s="116">
        <f t="shared" si="2"/>
        <v>0</v>
      </c>
      <c r="I38" s="116"/>
      <c r="J38" s="116"/>
      <c r="K38" s="124"/>
      <c r="L38" s="58"/>
    </row>
    <row r="39" spans="1:12" x14ac:dyDescent="0.25">
      <c r="A39" s="255"/>
      <c r="B39" s="255"/>
      <c r="C39" s="94">
        <v>7</v>
      </c>
      <c r="D39" s="179" t="s">
        <v>183</v>
      </c>
      <c r="E39" s="151"/>
      <c r="F39" s="150"/>
      <c r="G39" s="149"/>
      <c r="H39" s="116">
        <f t="shared" si="2"/>
        <v>0</v>
      </c>
      <c r="I39" s="116"/>
      <c r="J39" s="116"/>
      <c r="K39" s="124"/>
      <c r="L39" s="58"/>
    </row>
    <row r="40" spans="1:12" x14ac:dyDescent="0.25">
      <c r="A40" s="255"/>
      <c r="B40" s="255"/>
      <c r="C40" s="94">
        <v>8</v>
      </c>
      <c r="D40" s="179" t="s">
        <v>183</v>
      </c>
      <c r="E40" s="151"/>
      <c r="F40" s="150"/>
      <c r="G40" s="149"/>
      <c r="H40" s="116">
        <f t="shared" si="2"/>
        <v>0</v>
      </c>
      <c r="I40" s="116"/>
      <c r="J40" s="116"/>
      <c r="K40" s="124"/>
      <c r="L40" s="58"/>
    </row>
    <row r="41" spans="1:12" s="152" customFormat="1" ht="10.5" customHeight="1" x14ac:dyDescent="0.25">
      <c r="B41" s="89"/>
      <c r="C41" s="90"/>
      <c r="D41" s="153"/>
      <c r="E41" s="153"/>
      <c r="F41" s="153"/>
      <c r="G41" s="153"/>
      <c r="H41" s="115">
        <f>COUNTIF(D42:D49,"&lt;&gt;x")*3</f>
        <v>3</v>
      </c>
      <c r="I41" s="119">
        <v>0.16667000000000001</v>
      </c>
      <c r="J41" s="121">
        <f>I41*SUM(H42:H49)/H41</f>
        <v>0.16667000000000001</v>
      </c>
      <c r="K41" s="123"/>
    </row>
    <row r="42" spans="1:12" ht="16.5" customHeight="1" x14ac:dyDescent="0.25">
      <c r="A42" s="196" t="s">
        <v>71</v>
      </c>
      <c r="B42" s="255"/>
      <c r="C42" s="94">
        <v>1</v>
      </c>
      <c r="D42" s="179"/>
      <c r="E42" s="151"/>
      <c r="F42" s="150"/>
      <c r="G42" s="149" t="s">
        <v>183</v>
      </c>
      <c r="H42" s="116">
        <f>IF(D42="x",0,IF(E42="x",1,IF(F42="x",2,IF(G42="x",3,"Indique"))))</f>
        <v>3</v>
      </c>
      <c r="I42" s="116"/>
      <c r="J42" s="116"/>
      <c r="K42" s="124"/>
      <c r="L42" s="58"/>
    </row>
    <row r="43" spans="1:12" x14ac:dyDescent="0.25">
      <c r="A43" s="255"/>
      <c r="B43" s="255"/>
      <c r="C43" s="94">
        <v>2</v>
      </c>
      <c r="D43" s="179" t="s">
        <v>183</v>
      </c>
      <c r="E43" s="151"/>
      <c r="F43" s="150"/>
      <c r="G43" s="149"/>
      <c r="H43" s="116">
        <f t="shared" ref="H43:H49" si="3">IF(D43="x",0,IF(E43="x",1,IF(F43="x",2,IF(G43="x",3,"Indique"))))</f>
        <v>0</v>
      </c>
      <c r="I43" s="116"/>
      <c r="J43" s="116"/>
      <c r="K43" s="124"/>
      <c r="L43" s="58"/>
    </row>
    <row r="44" spans="1:12" x14ac:dyDescent="0.25">
      <c r="A44" s="255"/>
      <c r="B44" s="255"/>
      <c r="C44" s="94">
        <v>3</v>
      </c>
      <c r="D44" s="179" t="s">
        <v>183</v>
      </c>
      <c r="E44" s="151"/>
      <c r="F44" s="150"/>
      <c r="G44" s="149"/>
      <c r="H44" s="116">
        <f t="shared" si="3"/>
        <v>0</v>
      </c>
      <c r="I44" s="116"/>
      <c r="J44" s="116"/>
      <c r="K44" s="124"/>
      <c r="L44" s="58"/>
    </row>
    <row r="45" spans="1:12" x14ac:dyDescent="0.25">
      <c r="A45" s="255"/>
      <c r="B45" s="255"/>
      <c r="C45" s="94">
        <v>4</v>
      </c>
      <c r="D45" s="179" t="s">
        <v>183</v>
      </c>
      <c r="E45" s="151"/>
      <c r="F45" s="150"/>
      <c r="G45" s="149"/>
      <c r="H45" s="116">
        <f t="shared" si="3"/>
        <v>0</v>
      </c>
      <c r="I45" s="116"/>
      <c r="J45" s="116"/>
      <c r="K45" s="124"/>
      <c r="L45" s="58"/>
    </row>
    <row r="46" spans="1:12" x14ac:dyDescent="0.25">
      <c r="A46" s="255"/>
      <c r="B46" s="255"/>
      <c r="C46" s="94">
        <v>5</v>
      </c>
      <c r="D46" s="179" t="s">
        <v>183</v>
      </c>
      <c r="E46" s="151"/>
      <c r="F46" s="150"/>
      <c r="G46" s="149"/>
      <c r="H46" s="116">
        <f t="shared" si="3"/>
        <v>0</v>
      </c>
      <c r="I46" s="116"/>
      <c r="J46" s="116"/>
      <c r="K46" s="124"/>
      <c r="L46" s="58"/>
    </row>
    <row r="47" spans="1:12" x14ac:dyDescent="0.25">
      <c r="A47" s="255"/>
      <c r="B47" s="255"/>
      <c r="C47" s="94">
        <v>6</v>
      </c>
      <c r="D47" s="179" t="s">
        <v>183</v>
      </c>
      <c r="E47" s="151"/>
      <c r="F47" s="150"/>
      <c r="G47" s="149"/>
      <c r="H47" s="116">
        <f t="shared" si="3"/>
        <v>0</v>
      </c>
      <c r="I47" s="116"/>
      <c r="J47" s="116"/>
      <c r="K47" s="124"/>
      <c r="L47" s="58"/>
    </row>
    <row r="48" spans="1:12" x14ac:dyDescent="0.25">
      <c r="A48" s="255"/>
      <c r="B48" s="255"/>
      <c r="C48" s="94">
        <v>7</v>
      </c>
      <c r="D48" s="179" t="s">
        <v>183</v>
      </c>
      <c r="E48" s="151"/>
      <c r="F48" s="150"/>
      <c r="G48" s="149"/>
      <c r="H48" s="116">
        <f t="shared" si="3"/>
        <v>0</v>
      </c>
      <c r="I48" s="116"/>
      <c r="J48" s="116"/>
      <c r="K48" s="124"/>
      <c r="L48" s="58"/>
    </row>
    <row r="49" spans="1:12" x14ac:dyDescent="0.25">
      <c r="A49" s="255"/>
      <c r="B49" s="255"/>
      <c r="C49" s="94">
        <v>8</v>
      </c>
      <c r="D49" s="179" t="s">
        <v>183</v>
      </c>
      <c r="E49" s="151"/>
      <c r="F49" s="150"/>
      <c r="G49" s="149"/>
      <c r="H49" s="116">
        <f t="shared" si="3"/>
        <v>0</v>
      </c>
      <c r="I49" s="116"/>
      <c r="J49" s="116"/>
      <c r="K49" s="124"/>
      <c r="L49" s="58"/>
    </row>
    <row r="50" spans="1:12" s="152" customFormat="1" ht="10.5" customHeight="1" x14ac:dyDescent="0.25">
      <c r="B50" s="89"/>
      <c r="C50" s="90"/>
      <c r="D50" s="153"/>
      <c r="E50" s="153"/>
      <c r="F50" s="153"/>
      <c r="G50" s="153"/>
      <c r="H50" s="115">
        <f>COUNTIF(D51:D58,"&lt;&gt;x")*3</f>
        <v>3</v>
      </c>
      <c r="I50" s="119">
        <v>0.16667000000000001</v>
      </c>
      <c r="J50" s="121">
        <f>I50*SUM(H51:H58)/H50</f>
        <v>0.16667000000000001</v>
      </c>
      <c r="K50" s="123"/>
    </row>
    <row r="51" spans="1:12" ht="16.5" customHeight="1" x14ac:dyDescent="0.25">
      <c r="A51" s="196" t="s">
        <v>72</v>
      </c>
      <c r="B51" s="255"/>
      <c r="C51" s="94">
        <v>1</v>
      </c>
      <c r="D51" s="179"/>
      <c r="E51" s="151"/>
      <c r="F51" s="150"/>
      <c r="G51" s="149" t="s">
        <v>183</v>
      </c>
      <c r="H51" s="116">
        <f>IF(D51="x",0,IF(E51="x",1,IF(F51="x",2,IF(G51="x",3,"Indique"))))</f>
        <v>3</v>
      </c>
      <c r="I51" s="116"/>
      <c r="J51" s="116"/>
      <c r="K51" s="124"/>
      <c r="L51" s="58"/>
    </row>
    <row r="52" spans="1:12" x14ac:dyDescent="0.25">
      <c r="A52" s="255"/>
      <c r="B52" s="255"/>
      <c r="C52" s="94">
        <v>2</v>
      </c>
      <c r="D52" s="179" t="s">
        <v>183</v>
      </c>
      <c r="E52" s="151"/>
      <c r="F52" s="150"/>
      <c r="G52" s="149"/>
      <c r="H52" s="116">
        <f t="shared" ref="H52:H58" si="4">IF(D52="x",0,IF(E52="x",1,IF(F52="x",2,IF(G52="x",3,"Indique"))))</f>
        <v>0</v>
      </c>
      <c r="I52" s="116"/>
      <c r="J52" s="116"/>
      <c r="K52" s="124"/>
      <c r="L52" s="58"/>
    </row>
    <row r="53" spans="1:12" x14ac:dyDescent="0.25">
      <c r="A53" s="255"/>
      <c r="B53" s="255"/>
      <c r="C53" s="94">
        <v>3</v>
      </c>
      <c r="D53" s="179" t="s">
        <v>183</v>
      </c>
      <c r="E53" s="151"/>
      <c r="F53" s="150"/>
      <c r="G53" s="149"/>
      <c r="H53" s="116">
        <f t="shared" si="4"/>
        <v>0</v>
      </c>
      <c r="I53" s="116"/>
      <c r="J53" s="116"/>
      <c r="K53" s="124"/>
      <c r="L53" s="58"/>
    </row>
    <row r="54" spans="1:12" x14ac:dyDescent="0.25">
      <c r="A54" s="255"/>
      <c r="B54" s="255"/>
      <c r="C54" s="94">
        <v>4</v>
      </c>
      <c r="D54" s="179" t="s">
        <v>183</v>
      </c>
      <c r="E54" s="151"/>
      <c r="F54" s="150"/>
      <c r="G54" s="149"/>
      <c r="H54" s="116">
        <f t="shared" si="4"/>
        <v>0</v>
      </c>
      <c r="I54" s="116"/>
      <c r="J54" s="116"/>
      <c r="K54" s="124"/>
      <c r="L54" s="58"/>
    </row>
    <row r="55" spans="1:12" x14ac:dyDescent="0.25">
      <c r="A55" s="255"/>
      <c r="B55" s="255"/>
      <c r="C55" s="94">
        <v>5</v>
      </c>
      <c r="D55" s="179" t="s">
        <v>183</v>
      </c>
      <c r="E55" s="151"/>
      <c r="F55" s="150"/>
      <c r="G55" s="149"/>
      <c r="H55" s="116">
        <f t="shared" si="4"/>
        <v>0</v>
      </c>
      <c r="I55" s="116"/>
      <c r="J55" s="116"/>
      <c r="K55" s="124"/>
      <c r="L55" s="58"/>
    </row>
    <row r="56" spans="1:12" x14ac:dyDescent="0.25">
      <c r="A56" s="255"/>
      <c r="B56" s="255"/>
      <c r="C56" s="94">
        <v>6</v>
      </c>
      <c r="D56" s="179" t="s">
        <v>183</v>
      </c>
      <c r="E56" s="151"/>
      <c r="F56" s="150"/>
      <c r="G56" s="149"/>
      <c r="H56" s="116">
        <f t="shared" si="4"/>
        <v>0</v>
      </c>
      <c r="I56" s="116"/>
      <c r="J56" s="116"/>
      <c r="K56" s="124"/>
      <c r="L56" s="58"/>
    </row>
    <row r="57" spans="1:12" x14ac:dyDescent="0.25">
      <c r="A57" s="255"/>
      <c r="B57" s="255"/>
      <c r="C57" s="94">
        <v>7</v>
      </c>
      <c r="D57" s="179" t="s">
        <v>183</v>
      </c>
      <c r="E57" s="151"/>
      <c r="F57" s="150"/>
      <c r="G57" s="149"/>
      <c r="H57" s="116">
        <f t="shared" si="4"/>
        <v>0</v>
      </c>
      <c r="I57" s="116"/>
      <c r="J57" s="116"/>
      <c r="K57" s="124"/>
      <c r="L57" s="58"/>
    </row>
    <row r="58" spans="1:12" x14ac:dyDescent="0.25">
      <c r="A58" s="255"/>
      <c r="B58" s="255"/>
      <c r="C58" s="94">
        <v>8</v>
      </c>
      <c r="D58" s="179" t="s">
        <v>183</v>
      </c>
      <c r="E58" s="151"/>
      <c r="F58" s="150"/>
      <c r="G58" s="149"/>
      <c r="H58" s="116">
        <f t="shared" si="4"/>
        <v>0</v>
      </c>
      <c r="I58" s="116"/>
      <c r="J58" s="116"/>
      <c r="K58" s="124"/>
      <c r="L58" s="58"/>
    </row>
    <row r="59" spans="1:12" s="152" customFormat="1" ht="10.5" customHeight="1" x14ac:dyDescent="0.25">
      <c r="B59" s="89"/>
      <c r="C59" s="90"/>
      <c r="D59" s="153"/>
      <c r="E59" s="153"/>
      <c r="F59" s="153"/>
      <c r="G59" s="153"/>
      <c r="H59" s="115">
        <f>COUNTIF(D60:D67,"&lt;&gt;x")*3</f>
        <v>3</v>
      </c>
      <c r="I59" s="119">
        <v>0.16667000000000001</v>
      </c>
      <c r="J59" s="121">
        <f>I59*SUM(H60:H67)/H59</f>
        <v>0.16667000000000001</v>
      </c>
      <c r="K59" s="123"/>
    </row>
    <row r="60" spans="1:12" ht="16.5" customHeight="1" x14ac:dyDescent="0.25">
      <c r="A60" s="196" t="s">
        <v>76</v>
      </c>
      <c r="B60" s="255"/>
      <c r="C60" s="94">
        <v>1</v>
      </c>
      <c r="D60" s="179"/>
      <c r="E60" s="151"/>
      <c r="F60" s="150"/>
      <c r="G60" s="149" t="s">
        <v>183</v>
      </c>
      <c r="H60" s="116">
        <f>IF(D60="x",0,IF(E60="x",1,IF(F60="x",2,IF(G60="x",3,"Indique"))))</f>
        <v>3</v>
      </c>
      <c r="I60" s="116"/>
      <c r="J60" s="116"/>
      <c r="K60" s="124"/>
      <c r="L60" s="58"/>
    </row>
    <row r="61" spans="1:12" x14ac:dyDescent="0.25">
      <c r="A61" s="255"/>
      <c r="B61" s="255"/>
      <c r="C61" s="94">
        <v>2</v>
      </c>
      <c r="D61" s="179" t="s">
        <v>183</v>
      </c>
      <c r="E61" s="151"/>
      <c r="F61" s="150"/>
      <c r="G61" s="149"/>
      <c r="H61" s="116">
        <f t="shared" ref="H61:H67" si="5">IF(D61="x",0,IF(E61="x",1,IF(F61="x",2,IF(G61="x",3,"Indique"))))</f>
        <v>0</v>
      </c>
      <c r="I61" s="116"/>
      <c r="J61" s="116"/>
      <c r="K61" s="124"/>
      <c r="L61" s="58"/>
    </row>
    <row r="62" spans="1:12" x14ac:dyDescent="0.25">
      <c r="A62" s="255"/>
      <c r="B62" s="255"/>
      <c r="C62" s="94">
        <v>3</v>
      </c>
      <c r="D62" s="179" t="s">
        <v>183</v>
      </c>
      <c r="E62" s="151"/>
      <c r="F62" s="150"/>
      <c r="G62" s="149"/>
      <c r="H62" s="116">
        <f t="shared" si="5"/>
        <v>0</v>
      </c>
      <c r="I62" s="116"/>
      <c r="J62" s="116"/>
      <c r="K62" s="124"/>
      <c r="L62" s="58"/>
    </row>
    <row r="63" spans="1:12" x14ac:dyDescent="0.25">
      <c r="A63" s="255"/>
      <c r="B63" s="255"/>
      <c r="C63" s="94">
        <v>4</v>
      </c>
      <c r="D63" s="179" t="s">
        <v>183</v>
      </c>
      <c r="E63" s="151"/>
      <c r="F63" s="150"/>
      <c r="G63" s="149"/>
      <c r="H63" s="116">
        <f t="shared" si="5"/>
        <v>0</v>
      </c>
      <c r="I63" s="116"/>
      <c r="J63" s="116"/>
      <c r="K63" s="124"/>
      <c r="L63" s="58"/>
    </row>
    <row r="64" spans="1:12" x14ac:dyDescent="0.25">
      <c r="A64" s="255"/>
      <c r="B64" s="255"/>
      <c r="C64" s="94">
        <v>5</v>
      </c>
      <c r="D64" s="179" t="s">
        <v>183</v>
      </c>
      <c r="E64" s="151"/>
      <c r="F64" s="150"/>
      <c r="G64" s="149"/>
      <c r="H64" s="116">
        <f t="shared" si="5"/>
        <v>0</v>
      </c>
      <c r="I64" s="116"/>
      <c r="J64" s="116"/>
      <c r="K64" s="124"/>
      <c r="L64" s="58"/>
    </row>
    <row r="65" spans="1:12" x14ac:dyDescent="0.25">
      <c r="A65" s="255"/>
      <c r="B65" s="255"/>
      <c r="C65" s="94">
        <v>6</v>
      </c>
      <c r="D65" s="179" t="s">
        <v>183</v>
      </c>
      <c r="E65" s="151"/>
      <c r="F65" s="150"/>
      <c r="G65" s="149"/>
      <c r="H65" s="116">
        <f t="shared" si="5"/>
        <v>0</v>
      </c>
      <c r="I65" s="116"/>
      <c r="J65" s="116"/>
      <c r="K65" s="124"/>
      <c r="L65" s="58"/>
    </row>
    <row r="66" spans="1:12" x14ac:dyDescent="0.25">
      <c r="A66" s="255"/>
      <c r="B66" s="255"/>
      <c r="C66" s="94">
        <v>7</v>
      </c>
      <c r="D66" s="179" t="s">
        <v>183</v>
      </c>
      <c r="E66" s="151"/>
      <c r="F66" s="150"/>
      <c r="G66" s="149"/>
      <c r="H66" s="116">
        <f t="shared" si="5"/>
        <v>0</v>
      </c>
      <c r="I66" s="116"/>
      <c r="J66" s="116"/>
      <c r="K66" s="124"/>
      <c r="L66" s="58"/>
    </row>
    <row r="67" spans="1:12" x14ac:dyDescent="0.25">
      <c r="A67" s="255"/>
      <c r="B67" s="255"/>
      <c r="C67" s="94">
        <v>8</v>
      </c>
      <c r="D67" s="179" t="s">
        <v>183</v>
      </c>
      <c r="E67" s="151"/>
      <c r="F67" s="150"/>
      <c r="G67" s="149"/>
      <c r="H67" s="116">
        <f t="shared" si="5"/>
        <v>0</v>
      </c>
      <c r="I67" s="116"/>
      <c r="J67" s="116"/>
      <c r="K67" s="124"/>
      <c r="L67" s="58"/>
    </row>
    <row r="68" spans="1:12" s="168" customFormat="1" ht="6" customHeight="1" x14ac:dyDescent="0.25">
      <c r="A68" s="111"/>
      <c r="B68" s="111"/>
      <c r="C68" s="103"/>
      <c r="D68" s="104"/>
      <c r="E68" s="104"/>
      <c r="F68" s="104"/>
      <c r="G68" s="104"/>
      <c r="H68" s="120"/>
      <c r="I68" s="120"/>
      <c r="J68" s="120"/>
      <c r="K68" s="125"/>
      <c r="L68" s="167"/>
    </row>
    <row r="69" spans="1:12" x14ac:dyDescent="0.25">
      <c r="B69" s="267"/>
      <c r="C69" s="267"/>
      <c r="D69" s="264">
        <f>J59+J50+J41+J32+J23+J14</f>
        <v>1.0000200000000001</v>
      </c>
      <c r="E69" s="270"/>
      <c r="F69" s="270"/>
      <c r="G69" s="271"/>
      <c r="H69" s="116"/>
      <c r="I69" s="115"/>
      <c r="J69" s="119">
        <f>D69*0.1</f>
        <v>0.10000200000000002</v>
      </c>
      <c r="K69" s="124"/>
      <c r="L69" s="58"/>
    </row>
    <row r="70" spans="1:12" ht="7.15" customHeight="1" x14ac:dyDescent="0.25">
      <c r="B70" s="58"/>
      <c r="C70" s="100"/>
      <c r="D70" s="98"/>
      <c r="E70" s="98"/>
      <c r="F70" s="98"/>
      <c r="G70" s="98"/>
      <c r="H70" s="116"/>
      <c r="I70" s="116"/>
      <c r="J70" s="116"/>
      <c r="K70" s="124"/>
      <c r="L70" s="58"/>
    </row>
    <row r="71" spans="1:12" ht="14.45" customHeight="1" x14ac:dyDescent="0.25">
      <c r="A71" s="200" t="s">
        <v>77</v>
      </c>
      <c r="B71" s="255"/>
      <c r="C71" s="247" t="s">
        <v>165</v>
      </c>
      <c r="D71" s="210" t="s">
        <v>164</v>
      </c>
      <c r="E71" s="210"/>
      <c r="F71" s="210"/>
      <c r="G71" s="210"/>
      <c r="H71" s="116"/>
      <c r="I71" s="116"/>
      <c r="J71" s="116"/>
      <c r="K71" s="124"/>
      <c r="L71" s="58"/>
    </row>
    <row r="72" spans="1:12" x14ac:dyDescent="0.25">
      <c r="A72" s="255"/>
      <c r="B72" s="255"/>
      <c r="C72" s="247"/>
      <c r="D72" s="71" t="s">
        <v>159</v>
      </c>
      <c r="E72" s="80" t="s">
        <v>161</v>
      </c>
      <c r="F72" s="80" t="s">
        <v>166</v>
      </c>
      <c r="G72" s="80" t="s">
        <v>163</v>
      </c>
      <c r="H72" s="116">
        <f>COUNTIF(D73:D80,"&lt;&gt;x")*3</f>
        <v>3</v>
      </c>
      <c r="I72" s="117">
        <v>1</v>
      </c>
      <c r="J72" s="118">
        <f>I72*SUM(H73:H80)/H72</f>
        <v>0.66666666666666663</v>
      </c>
      <c r="K72" s="124"/>
      <c r="L72" s="58"/>
    </row>
    <row r="73" spans="1:12" ht="16.5" customHeight="1" x14ac:dyDescent="0.25">
      <c r="A73" s="196" t="s">
        <v>78</v>
      </c>
      <c r="B73" s="255"/>
      <c r="C73" s="94">
        <v>1</v>
      </c>
      <c r="D73" s="179"/>
      <c r="E73" s="151"/>
      <c r="F73" s="150" t="s">
        <v>183</v>
      </c>
      <c r="G73" s="149"/>
      <c r="H73" s="116">
        <f>IF(D73="x",0,IF(E73="x",1,IF(F73="x",2,IF(G73="x",3,"Indique"))))</f>
        <v>2</v>
      </c>
      <c r="I73" s="116"/>
      <c r="J73" s="116"/>
      <c r="K73" s="124"/>
      <c r="L73" s="58"/>
    </row>
    <row r="74" spans="1:12" x14ac:dyDescent="0.25">
      <c r="A74" s="255"/>
      <c r="B74" s="255"/>
      <c r="C74" s="94">
        <v>2</v>
      </c>
      <c r="D74" s="179" t="s">
        <v>183</v>
      </c>
      <c r="E74" s="151"/>
      <c r="F74" s="150"/>
      <c r="G74" s="149"/>
      <c r="H74" s="116">
        <f t="shared" ref="H74:H80" si="6">IF(D74="x",0,IF(E74="x",1,IF(F74="x",2,IF(G74="x",3,"Indique"))))</f>
        <v>0</v>
      </c>
      <c r="I74" s="116"/>
      <c r="J74" s="116"/>
      <c r="K74" s="124"/>
      <c r="L74" s="58"/>
    </row>
    <row r="75" spans="1:12" x14ac:dyDescent="0.25">
      <c r="A75" s="255"/>
      <c r="B75" s="255"/>
      <c r="C75" s="94">
        <v>3</v>
      </c>
      <c r="D75" s="179" t="s">
        <v>183</v>
      </c>
      <c r="E75" s="151"/>
      <c r="F75" s="150"/>
      <c r="G75" s="149"/>
      <c r="H75" s="116">
        <f t="shared" si="6"/>
        <v>0</v>
      </c>
      <c r="I75" s="116"/>
      <c r="J75" s="116"/>
      <c r="K75" s="124"/>
      <c r="L75" s="58"/>
    </row>
    <row r="76" spans="1:12" x14ac:dyDescent="0.25">
      <c r="A76" s="255"/>
      <c r="B76" s="255"/>
      <c r="C76" s="94">
        <v>4</v>
      </c>
      <c r="D76" s="179" t="s">
        <v>183</v>
      </c>
      <c r="E76" s="151"/>
      <c r="F76" s="150"/>
      <c r="G76" s="149"/>
      <c r="H76" s="116">
        <f t="shared" si="6"/>
        <v>0</v>
      </c>
      <c r="I76" s="116"/>
      <c r="J76" s="116"/>
      <c r="K76" s="124"/>
      <c r="L76" s="58"/>
    </row>
    <row r="77" spans="1:12" x14ac:dyDescent="0.25">
      <c r="A77" s="255"/>
      <c r="B77" s="255"/>
      <c r="C77" s="94">
        <v>5</v>
      </c>
      <c r="D77" s="179" t="s">
        <v>183</v>
      </c>
      <c r="E77" s="151"/>
      <c r="F77" s="150"/>
      <c r="G77" s="149"/>
      <c r="H77" s="116">
        <f t="shared" si="6"/>
        <v>0</v>
      </c>
      <c r="I77" s="116"/>
      <c r="J77" s="116"/>
      <c r="K77" s="124"/>
      <c r="L77" s="58"/>
    </row>
    <row r="78" spans="1:12" x14ac:dyDescent="0.25">
      <c r="A78" s="255"/>
      <c r="B78" s="255"/>
      <c r="C78" s="94">
        <v>6</v>
      </c>
      <c r="D78" s="179" t="s">
        <v>183</v>
      </c>
      <c r="E78" s="151"/>
      <c r="F78" s="150"/>
      <c r="G78" s="149"/>
      <c r="H78" s="116">
        <f t="shared" si="6"/>
        <v>0</v>
      </c>
      <c r="I78" s="116"/>
      <c r="J78" s="116"/>
      <c r="K78" s="124"/>
      <c r="L78" s="58"/>
    </row>
    <row r="79" spans="1:12" x14ac:dyDescent="0.25">
      <c r="A79" s="255"/>
      <c r="B79" s="255"/>
      <c r="C79" s="94">
        <v>7</v>
      </c>
      <c r="D79" s="179" t="s">
        <v>183</v>
      </c>
      <c r="E79" s="151"/>
      <c r="F79" s="150"/>
      <c r="G79" s="149"/>
      <c r="H79" s="116">
        <f t="shared" si="6"/>
        <v>0</v>
      </c>
      <c r="I79" s="116"/>
      <c r="J79" s="116"/>
      <c r="K79" s="124"/>
      <c r="L79" s="58"/>
    </row>
    <row r="80" spans="1:12" x14ac:dyDescent="0.25">
      <c r="A80" s="255"/>
      <c r="B80" s="255"/>
      <c r="C80" s="94">
        <v>8</v>
      </c>
      <c r="D80" s="179" t="s">
        <v>183</v>
      </c>
      <c r="E80" s="151"/>
      <c r="F80" s="150"/>
      <c r="G80" s="149"/>
      <c r="H80" s="116">
        <f t="shared" si="6"/>
        <v>0</v>
      </c>
      <c r="I80" s="116"/>
      <c r="J80" s="116"/>
      <c r="K80" s="124"/>
      <c r="L80" s="58"/>
    </row>
    <row r="81" spans="1:12" x14ac:dyDescent="0.25">
      <c r="B81" s="267"/>
      <c r="C81" s="267"/>
      <c r="D81" s="264">
        <f>J72</f>
        <v>0.66666666666666663</v>
      </c>
      <c r="E81" s="270"/>
      <c r="F81" s="270"/>
      <c r="G81" s="271"/>
      <c r="H81" s="116"/>
      <c r="I81" s="115"/>
      <c r="J81" s="119">
        <f>D81*0.15</f>
        <v>9.9999999999999992E-2</v>
      </c>
      <c r="K81" s="124"/>
      <c r="L81" s="58"/>
    </row>
    <row r="82" spans="1:12" ht="7.15" customHeight="1" x14ac:dyDescent="0.25">
      <c r="B82" s="58"/>
      <c r="C82" s="100"/>
      <c r="D82" s="98"/>
      <c r="E82" s="98"/>
      <c r="F82" s="98"/>
      <c r="G82" s="98"/>
      <c r="H82" s="116"/>
      <c r="I82" s="116"/>
      <c r="J82" s="116"/>
      <c r="K82" s="124"/>
      <c r="L82" s="58"/>
    </row>
    <row r="83" spans="1:12" ht="16.5" customHeight="1" x14ac:dyDescent="0.25">
      <c r="A83" s="261" t="s">
        <v>80</v>
      </c>
      <c r="B83" s="262"/>
      <c r="C83" s="277" t="s">
        <v>165</v>
      </c>
      <c r="D83" s="210" t="s">
        <v>164</v>
      </c>
      <c r="E83" s="210"/>
      <c r="F83" s="210"/>
      <c r="G83" s="210"/>
      <c r="H83" s="116"/>
      <c r="I83" s="116"/>
      <c r="J83" s="116"/>
      <c r="K83" s="124"/>
      <c r="L83" s="58"/>
    </row>
    <row r="84" spans="1:12" x14ac:dyDescent="0.25">
      <c r="A84" s="257"/>
      <c r="B84" s="262"/>
      <c r="C84" s="278"/>
      <c r="D84" s="71" t="s">
        <v>159</v>
      </c>
      <c r="E84" s="80" t="s">
        <v>161</v>
      </c>
      <c r="F84" s="80" t="s">
        <v>166</v>
      </c>
      <c r="G84" s="80" t="s">
        <v>163</v>
      </c>
      <c r="H84" s="116">
        <f>COUNTIF(D85:D92,"&lt;&gt;x")*3</f>
        <v>3</v>
      </c>
      <c r="I84" s="117">
        <v>1</v>
      </c>
      <c r="J84" s="118">
        <f>I84*SUM(H85:H92)/H84</f>
        <v>0.66666666666666663</v>
      </c>
      <c r="K84" s="124"/>
      <c r="L84" s="58"/>
    </row>
    <row r="85" spans="1:12" ht="16.5" customHeight="1" x14ac:dyDescent="0.25">
      <c r="A85" s="263" t="s">
        <v>79</v>
      </c>
      <c r="B85" s="262"/>
      <c r="C85" s="94">
        <v>1</v>
      </c>
      <c r="D85" s="179"/>
      <c r="E85" s="151"/>
      <c r="F85" s="150" t="s">
        <v>183</v>
      </c>
      <c r="G85" s="149"/>
      <c r="H85" s="116">
        <f>IF(D85="x",0,IF(E85="x",1,IF(F85="x",2,IF(G85="x",3,"Indique"))))</f>
        <v>2</v>
      </c>
      <c r="I85" s="116"/>
      <c r="J85" s="116"/>
      <c r="K85" s="124"/>
      <c r="L85" s="58"/>
    </row>
    <row r="86" spans="1:12" x14ac:dyDescent="0.25">
      <c r="A86" s="257"/>
      <c r="B86" s="262"/>
      <c r="C86" s="94">
        <v>2</v>
      </c>
      <c r="D86" s="179" t="s">
        <v>183</v>
      </c>
      <c r="E86" s="151"/>
      <c r="F86" s="150"/>
      <c r="G86" s="149"/>
      <c r="H86" s="116">
        <f t="shared" ref="H86:H92" si="7">IF(D86="x",0,IF(E86="x",1,IF(F86="x",2,IF(G86="x",3,"Indique"))))</f>
        <v>0</v>
      </c>
      <c r="I86" s="116"/>
      <c r="J86" s="116"/>
      <c r="K86" s="124"/>
      <c r="L86" s="58"/>
    </row>
    <row r="87" spans="1:12" x14ac:dyDescent="0.25">
      <c r="A87" s="257"/>
      <c r="B87" s="262"/>
      <c r="C87" s="94">
        <v>3</v>
      </c>
      <c r="D87" s="179" t="s">
        <v>183</v>
      </c>
      <c r="E87" s="151"/>
      <c r="F87" s="150"/>
      <c r="G87" s="149"/>
      <c r="H87" s="116">
        <f t="shared" si="7"/>
        <v>0</v>
      </c>
      <c r="I87" s="116"/>
      <c r="J87" s="116"/>
      <c r="K87" s="124"/>
      <c r="L87" s="58"/>
    </row>
    <row r="88" spans="1:12" x14ac:dyDescent="0.25">
      <c r="A88" s="257"/>
      <c r="B88" s="262"/>
      <c r="C88" s="94">
        <v>4</v>
      </c>
      <c r="D88" s="179" t="s">
        <v>183</v>
      </c>
      <c r="E88" s="151"/>
      <c r="F88" s="150"/>
      <c r="G88" s="149"/>
      <c r="H88" s="116">
        <f t="shared" si="7"/>
        <v>0</v>
      </c>
      <c r="I88" s="116"/>
      <c r="J88" s="116"/>
      <c r="K88" s="124"/>
      <c r="L88" s="58"/>
    </row>
    <row r="89" spans="1:12" x14ac:dyDescent="0.25">
      <c r="A89" s="257"/>
      <c r="B89" s="262"/>
      <c r="C89" s="94">
        <v>5</v>
      </c>
      <c r="D89" s="179" t="s">
        <v>183</v>
      </c>
      <c r="E89" s="151"/>
      <c r="F89" s="150"/>
      <c r="G89" s="149"/>
      <c r="H89" s="116">
        <f t="shared" si="7"/>
        <v>0</v>
      </c>
      <c r="I89" s="116"/>
      <c r="J89" s="116"/>
      <c r="K89" s="124"/>
      <c r="L89" s="58"/>
    </row>
    <row r="90" spans="1:12" x14ac:dyDescent="0.25">
      <c r="A90" s="257"/>
      <c r="B90" s="262"/>
      <c r="C90" s="94">
        <v>6</v>
      </c>
      <c r="D90" s="179" t="s">
        <v>183</v>
      </c>
      <c r="E90" s="151"/>
      <c r="F90" s="150"/>
      <c r="G90" s="149"/>
      <c r="H90" s="116">
        <f t="shared" si="7"/>
        <v>0</v>
      </c>
      <c r="I90" s="116"/>
      <c r="J90" s="116"/>
      <c r="K90" s="124"/>
      <c r="L90" s="58"/>
    </row>
    <row r="91" spans="1:12" x14ac:dyDescent="0.25">
      <c r="A91" s="257"/>
      <c r="B91" s="262"/>
      <c r="C91" s="94">
        <v>7</v>
      </c>
      <c r="D91" s="179" t="s">
        <v>183</v>
      </c>
      <c r="E91" s="151"/>
      <c r="F91" s="150"/>
      <c r="G91" s="149"/>
      <c r="H91" s="116">
        <f t="shared" si="7"/>
        <v>0</v>
      </c>
      <c r="I91" s="116"/>
      <c r="J91" s="116"/>
      <c r="K91" s="124"/>
      <c r="L91" s="58"/>
    </row>
    <row r="92" spans="1:12" x14ac:dyDescent="0.25">
      <c r="A92" s="257"/>
      <c r="B92" s="262"/>
      <c r="C92" s="94">
        <v>8</v>
      </c>
      <c r="D92" s="179" t="s">
        <v>183</v>
      </c>
      <c r="E92" s="151"/>
      <c r="F92" s="150"/>
      <c r="G92" s="149"/>
      <c r="H92" s="116">
        <f t="shared" si="7"/>
        <v>0</v>
      </c>
      <c r="I92" s="116"/>
      <c r="J92" s="116"/>
      <c r="K92" s="124"/>
      <c r="L92" s="58"/>
    </row>
    <row r="93" spans="1:12" x14ac:dyDescent="0.25">
      <c r="B93" s="269"/>
      <c r="C93" s="269"/>
      <c r="D93" s="264">
        <f>J84</f>
        <v>0.66666666666666663</v>
      </c>
      <c r="E93" s="270"/>
      <c r="F93" s="270"/>
      <c r="G93" s="271"/>
      <c r="H93" s="116"/>
      <c r="I93" s="115"/>
      <c r="J93" s="119">
        <f>D93*0.05</f>
        <v>3.3333333333333333E-2</v>
      </c>
      <c r="K93" s="124"/>
      <c r="L93" s="58"/>
    </row>
    <row r="94" spans="1:12" ht="7.15" customHeight="1" x14ac:dyDescent="0.25">
      <c r="B94" s="58"/>
      <c r="C94" s="100"/>
      <c r="D94" s="98"/>
      <c r="E94" s="98"/>
      <c r="F94" s="98"/>
      <c r="G94" s="98"/>
      <c r="H94" s="116"/>
      <c r="I94" s="116"/>
      <c r="J94" s="116"/>
      <c r="K94" s="124"/>
      <c r="L94" s="58"/>
    </row>
    <row r="95" spans="1:12" ht="16.5" customHeight="1" x14ac:dyDescent="0.25">
      <c r="A95" s="200" t="s">
        <v>81</v>
      </c>
      <c r="B95" s="255"/>
      <c r="C95" s="247" t="s">
        <v>165</v>
      </c>
      <c r="D95" s="210" t="s">
        <v>164</v>
      </c>
      <c r="E95" s="210"/>
      <c r="F95" s="210"/>
      <c r="G95" s="210"/>
      <c r="H95" s="116"/>
      <c r="I95" s="116"/>
      <c r="J95" s="116"/>
      <c r="K95" s="124"/>
      <c r="L95" s="58"/>
    </row>
    <row r="96" spans="1:12" x14ac:dyDescent="0.25">
      <c r="A96" s="255"/>
      <c r="B96" s="255"/>
      <c r="C96" s="247"/>
      <c r="D96" s="71" t="s">
        <v>159</v>
      </c>
      <c r="E96" s="80" t="s">
        <v>161</v>
      </c>
      <c r="F96" s="80" t="s">
        <v>166</v>
      </c>
      <c r="G96" s="80" t="s">
        <v>163</v>
      </c>
      <c r="H96" s="116">
        <f>COUNTIF(D97:D104,"&lt;&gt;x")*3</f>
        <v>3</v>
      </c>
      <c r="I96" s="117">
        <v>0.14285999999999999</v>
      </c>
      <c r="J96" s="118">
        <f>I96*SUM(H97:H104)/H96</f>
        <v>0</v>
      </c>
      <c r="K96" s="124"/>
      <c r="L96" s="58"/>
    </row>
    <row r="97" spans="1:12" ht="16.5" customHeight="1" x14ac:dyDescent="0.25">
      <c r="A97" s="196" t="s">
        <v>82</v>
      </c>
      <c r="B97" s="255"/>
      <c r="C97" s="94">
        <v>1</v>
      </c>
      <c r="D97" s="179" t="s">
        <v>183</v>
      </c>
      <c r="E97" s="151"/>
      <c r="F97" s="150"/>
      <c r="G97" s="149"/>
      <c r="H97" s="116">
        <f>IF(D97="x",0,IF(E97="x",1,IF(F97="x",2,IF(G97="x",3,"Indique"))))</f>
        <v>0</v>
      </c>
      <c r="I97" s="116"/>
      <c r="J97" s="116"/>
      <c r="K97" s="124"/>
      <c r="L97" s="58"/>
    </row>
    <row r="98" spans="1:12" x14ac:dyDescent="0.25">
      <c r="A98" s="255"/>
      <c r="B98" s="255"/>
      <c r="C98" s="94">
        <v>2</v>
      </c>
      <c r="D98" s="179" t="s">
        <v>183</v>
      </c>
      <c r="E98" s="151"/>
      <c r="F98" s="150"/>
      <c r="G98" s="149"/>
      <c r="H98" s="116">
        <f t="shared" ref="H98:H104" si="8">IF(D98="x",0,IF(E98="x",1,IF(F98="x",2,IF(G98="x",3,"Indique"))))</f>
        <v>0</v>
      </c>
      <c r="I98" s="116"/>
      <c r="J98" s="116"/>
      <c r="K98" s="124"/>
      <c r="L98" s="58"/>
    </row>
    <row r="99" spans="1:12" x14ac:dyDescent="0.25">
      <c r="A99" s="255"/>
      <c r="B99" s="255"/>
      <c r="C99" s="94">
        <v>3</v>
      </c>
      <c r="D99" s="179" t="s">
        <v>183</v>
      </c>
      <c r="E99" s="151"/>
      <c r="F99" s="150"/>
      <c r="G99" s="149"/>
      <c r="H99" s="116">
        <f t="shared" si="8"/>
        <v>0</v>
      </c>
      <c r="I99" s="116"/>
      <c r="J99" s="116"/>
      <c r="K99" s="124"/>
      <c r="L99" s="58"/>
    </row>
    <row r="100" spans="1:12" x14ac:dyDescent="0.25">
      <c r="A100" s="255"/>
      <c r="B100" s="255"/>
      <c r="C100" s="94">
        <v>4</v>
      </c>
      <c r="D100" s="179" t="s">
        <v>183</v>
      </c>
      <c r="E100" s="151"/>
      <c r="F100" s="150"/>
      <c r="G100" s="149"/>
      <c r="H100" s="116">
        <f t="shared" si="8"/>
        <v>0</v>
      </c>
      <c r="I100" s="116"/>
      <c r="J100" s="116"/>
      <c r="K100" s="124"/>
      <c r="L100" s="58"/>
    </row>
    <row r="101" spans="1:12" x14ac:dyDescent="0.25">
      <c r="A101" s="255"/>
      <c r="B101" s="255"/>
      <c r="C101" s="94">
        <v>5</v>
      </c>
      <c r="D101" s="179" t="s">
        <v>183</v>
      </c>
      <c r="E101" s="151"/>
      <c r="F101" s="150"/>
      <c r="G101" s="149"/>
      <c r="H101" s="116">
        <f t="shared" si="8"/>
        <v>0</v>
      </c>
      <c r="I101" s="116"/>
      <c r="J101" s="116"/>
      <c r="K101" s="124"/>
      <c r="L101" s="58"/>
    </row>
    <row r="102" spans="1:12" x14ac:dyDescent="0.25">
      <c r="A102" s="255"/>
      <c r="B102" s="255"/>
      <c r="C102" s="94">
        <v>6</v>
      </c>
      <c r="D102" s="179" t="s">
        <v>183</v>
      </c>
      <c r="E102" s="151"/>
      <c r="F102" s="150"/>
      <c r="G102" s="149"/>
      <c r="H102" s="116">
        <f t="shared" si="8"/>
        <v>0</v>
      </c>
      <c r="I102" s="116"/>
      <c r="J102" s="116"/>
      <c r="K102" s="124"/>
      <c r="L102" s="58"/>
    </row>
    <row r="103" spans="1:12" x14ac:dyDescent="0.25">
      <c r="A103" s="255"/>
      <c r="B103" s="255"/>
      <c r="C103" s="94">
        <v>7</v>
      </c>
      <c r="D103" s="179" t="s">
        <v>183</v>
      </c>
      <c r="E103" s="151"/>
      <c r="F103" s="150"/>
      <c r="G103" s="149"/>
      <c r="H103" s="116">
        <f t="shared" si="8"/>
        <v>0</v>
      </c>
      <c r="I103" s="116"/>
      <c r="J103" s="116"/>
      <c r="K103" s="124"/>
      <c r="L103" s="58"/>
    </row>
    <row r="104" spans="1:12" x14ac:dyDescent="0.25">
      <c r="A104" s="255"/>
      <c r="B104" s="255"/>
      <c r="C104" s="94">
        <v>8</v>
      </c>
      <c r="D104" s="179"/>
      <c r="E104" s="151"/>
      <c r="F104" s="150"/>
      <c r="G104" s="149"/>
      <c r="H104" s="116" t="str">
        <f t="shared" si="8"/>
        <v>Indique</v>
      </c>
      <c r="I104" s="116"/>
      <c r="J104" s="116"/>
      <c r="K104" s="124"/>
      <c r="L104" s="58"/>
    </row>
    <row r="105" spans="1:12" s="152" customFormat="1" ht="10.5" customHeight="1" x14ac:dyDescent="0.25">
      <c r="B105" s="89"/>
      <c r="C105" s="90"/>
      <c r="D105" s="153"/>
      <c r="E105" s="153"/>
      <c r="F105" s="153"/>
      <c r="G105" s="153"/>
      <c r="H105" s="115">
        <f>COUNTIF(D106:D113,"&lt;&gt;x")*3</f>
        <v>3</v>
      </c>
      <c r="I105" s="119">
        <f>I96</f>
        <v>0.14285999999999999</v>
      </c>
      <c r="J105" s="121">
        <f>I105*SUM(H106:H113)/H105</f>
        <v>0.14285999999999999</v>
      </c>
      <c r="K105" s="123"/>
    </row>
    <row r="106" spans="1:12" ht="16.5" customHeight="1" x14ac:dyDescent="0.25">
      <c r="A106" s="196" t="s">
        <v>83</v>
      </c>
      <c r="B106" s="255"/>
      <c r="C106" s="94">
        <v>1</v>
      </c>
      <c r="D106" s="179"/>
      <c r="E106" s="151"/>
      <c r="F106" s="150"/>
      <c r="G106" s="149" t="s">
        <v>183</v>
      </c>
      <c r="H106" s="116">
        <f>IF(D106="x",0,IF(E106="x",1,IF(F106="x",2,IF(G106="x",3,"Indique"))))</f>
        <v>3</v>
      </c>
      <c r="I106" s="116"/>
      <c r="J106" s="116"/>
      <c r="K106" s="124"/>
      <c r="L106" s="58"/>
    </row>
    <row r="107" spans="1:12" x14ac:dyDescent="0.25">
      <c r="A107" s="255"/>
      <c r="B107" s="255"/>
      <c r="C107" s="94">
        <v>2</v>
      </c>
      <c r="D107" s="179" t="s">
        <v>183</v>
      </c>
      <c r="E107" s="151"/>
      <c r="F107" s="150"/>
      <c r="G107" s="149"/>
      <c r="H107" s="116">
        <f t="shared" ref="H107:H113" si="9">IF(D107="x",0,IF(E107="x",1,IF(F107="x",2,IF(G107="x",3,"Indique"))))</f>
        <v>0</v>
      </c>
      <c r="I107" s="116"/>
      <c r="J107" s="116"/>
      <c r="K107" s="124"/>
      <c r="L107" s="58"/>
    </row>
    <row r="108" spans="1:12" x14ac:dyDescent="0.25">
      <c r="A108" s="255"/>
      <c r="B108" s="255"/>
      <c r="C108" s="94">
        <v>3</v>
      </c>
      <c r="D108" s="179" t="s">
        <v>183</v>
      </c>
      <c r="E108" s="151"/>
      <c r="F108" s="150"/>
      <c r="G108" s="149"/>
      <c r="H108" s="116">
        <f t="shared" si="9"/>
        <v>0</v>
      </c>
      <c r="I108" s="116"/>
      <c r="J108" s="116"/>
      <c r="K108" s="124"/>
      <c r="L108" s="58"/>
    </row>
    <row r="109" spans="1:12" x14ac:dyDescent="0.25">
      <c r="A109" s="255"/>
      <c r="B109" s="255"/>
      <c r="C109" s="94">
        <v>4</v>
      </c>
      <c r="D109" s="179" t="s">
        <v>183</v>
      </c>
      <c r="E109" s="151"/>
      <c r="F109" s="150"/>
      <c r="G109" s="149"/>
      <c r="H109" s="116">
        <f t="shared" si="9"/>
        <v>0</v>
      </c>
      <c r="I109" s="116"/>
      <c r="J109" s="116"/>
      <c r="K109" s="124"/>
      <c r="L109" s="58"/>
    </row>
    <row r="110" spans="1:12" x14ac:dyDescent="0.25">
      <c r="A110" s="255"/>
      <c r="B110" s="255"/>
      <c r="C110" s="94">
        <v>5</v>
      </c>
      <c r="D110" s="179" t="s">
        <v>183</v>
      </c>
      <c r="E110" s="151"/>
      <c r="F110" s="150"/>
      <c r="G110" s="149"/>
      <c r="H110" s="116">
        <f t="shared" si="9"/>
        <v>0</v>
      </c>
      <c r="I110" s="116"/>
      <c r="J110" s="116"/>
      <c r="K110" s="124"/>
      <c r="L110" s="58"/>
    </row>
    <row r="111" spans="1:12" x14ac:dyDescent="0.25">
      <c r="A111" s="255"/>
      <c r="B111" s="255"/>
      <c r="C111" s="94">
        <v>6</v>
      </c>
      <c r="D111" s="179" t="s">
        <v>183</v>
      </c>
      <c r="E111" s="151"/>
      <c r="F111" s="150"/>
      <c r="G111" s="149"/>
      <c r="H111" s="116">
        <f t="shared" si="9"/>
        <v>0</v>
      </c>
      <c r="I111" s="116"/>
      <c r="J111" s="116"/>
      <c r="K111" s="124"/>
      <c r="L111" s="58"/>
    </row>
    <row r="112" spans="1:12" x14ac:dyDescent="0.25">
      <c r="A112" s="255"/>
      <c r="B112" s="255"/>
      <c r="C112" s="94">
        <v>7</v>
      </c>
      <c r="D112" s="179" t="s">
        <v>183</v>
      </c>
      <c r="E112" s="151"/>
      <c r="F112" s="150"/>
      <c r="G112" s="149"/>
      <c r="H112" s="116">
        <f t="shared" si="9"/>
        <v>0</v>
      </c>
      <c r="I112" s="116"/>
      <c r="J112" s="116"/>
      <c r="K112" s="124"/>
      <c r="L112" s="58"/>
    </row>
    <row r="113" spans="1:12" x14ac:dyDescent="0.25">
      <c r="A113" s="255"/>
      <c r="B113" s="255"/>
      <c r="C113" s="94">
        <v>8</v>
      </c>
      <c r="D113" s="179" t="s">
        <v>183</v>
      </c>
      <c r="E113" s="151"/>
      <c r="F113" s="150"/>
      <c r="G113" s="149"/>
      <c r="H113" s="116">
        <f t="shared" si="9"/>
        <v>0</v>
      </c>
      <c r="I113" s="116"/>
      <c r="J113" s="116"/>
      <c r="K113" s="124"/>
      <c r="L113" s="58"/>
    </row>
    <row r="114" spans="1:12" s="152" customFormat="1" ht="10.5" customHeight="1" x14ac:dyDescent="0.25">
      <c r="B114" s="89"/>
      <c r="C114" s="90"/>
      <c r="D114" s="153"/>
      <c r="E114" s="153"/>
      <c r="F114" s="153"/>
      <c r="G114" s="153"/>
      <c r="H114" s="115">
        <f>COUNTIF(D115:D122,"&lt;&gt;x")*3</f>
        <v>3</v>
      </c>
      <c r="I114" s="119">
        <f>I105</f>
        <v>0.14285999999999999</v>
      </c>
      <c r="J114" s="121">
        <f>I114*SUM(H115:H122)/H114</f>
        <v>0.14285999999999999</v>
      </c>
      <c r="K114" s="123"/>
    </row>
    <row r="115" spans="1:12" ht="16.5" customHeight="1" x14ac:dyDescent="0.25">
      <c r="A115" s="196" t="s">
        <v>84</v>
      </c>
      <c r="B115" s="255"/>
      <c r="C115" s="94">
        <v>1</v>
      </c>
      <c r="D115" s="179"/>
      <c r="E115" s="151"/>
      <c r="F115" s="150"/>
      <c r="G115" s="149" t="s">
        <v>183</v>
      </c>
      <c r="H115" s="116">
        <f>IF(D115="x",0,IF(E115="x",1,IF(F115="x",2,IF(G115="x",3,"Indique"))))</f>
        <v>3</v>
      </c>
      <c r="I115" s="116"/>
      <c r="J115" s="116"/>
      <c r="K115" s="124"/>
      <c r="L115" s="58"/>
    </row>
    <row r="116" spans="1:12" x14ac:dyDescent="0.25">
      <c r="A116" s="255"/>
      <c r="B116" s="255"/>
      <c r="C116" s="94">
        <v>2</v>
      </c>
      <c r="D116" s="179" t="s">
        <v>183</v>
      </c>
      <c r="E116" s="151"/>
      <c r="F116" s="150"/>
      <c r="G116" s="149"/>
      <c r="H116" s="116">
        <f t="shared" ref="H116:H122" si="10">IF(D116="x",0,IF(E116="x",1,IF(F116="x",2,IF(G116="x",3,"Indique"))))</f>
        <v>0</v>
      </c>
      <c r="I116" s="116"/>
      <c r="J116" s="116"/>
      <c r="K116" s="124"/>
      <c r="L116" s="58"/>
    </row>
    <row r="117" spans="1:12" x14ac:dyDescent="0.25">
      <c r="A117" s="255"/>
      <c r="B117" s="255"/>
      <c r="C117" s="94">
        <v>3</v>
      </c>
      <c r="D117" s="179" t="s">
        <v>183</v>
      </c>
      <c r="E117" s="151"/>
      <c r="F117" s="150"/>
      <c r="G117" s="149"/>
      <c r="H117" s="116">
        <f t="shared" si="10"/>
        <v>0</v>
      </c>
      <c r="I117" s="116"/>
      <c r="J117" s="116"/>
      <c r="K117" s="124"/>
      <c r="L117" s="58"/>
    </row>
    <row r="118" spans="1:12" x14ac:dyDescent="0.25">
      <c r="A118" s="255"/>
      <c r="B118" s="255"/>
      <c r="C118" s="94">
        <v>4</v>
      </c>
      <c r="D118" s="179" t="s">
        <v>183</v>
      </c>
      <c r="E118" s="151"/>
      <c r="F118" s="150"/>
      <c r="G118" s="149"/>
      <c r="H118" s="116">
        <f t="shared" si="10"/>
        <v>0</v>
      </c>
      <c r="I118" s="116"/>
      <c r="J118" s="116"/>
      <c r="K118" s="124"/>
      <c r="L118" s="58"/>
    </row>
    <row r="119" spans="1:12" x14ac:dyDescent="0.25">
      <c r="A119" s="255"/>
      <c r="B119" s="255"/>
      <c r="C119" s="94">
        <v>5</v>
      </c>
      <c r="D119" s="179" t="s">
        <v>183</v>
      </c>
      <c r="E119" s="151"/>
      <c r="F119" s="150"/>
      <c r="G119" s="149"/>
      <c r="H119" s="116">
        <f t="shared" si="10"/>
        <v>0</v>
      </c>
      <c r="I119" s="116"/>
      <c r="J119" s="116"/>
      <c r="K119" s="124"/>
      <c r="L119" s="58"/>
    </row>
    <row r="120" spans="1:12" x14ac:dyDescent="0.25">
      <c r="A120" s="255"/>
      <c r="B120" s="255"/>
      <c r="C120" s="94">
        <v>6</v>
      </c>
      <c r="D120" s="179" t="s">
        <v>183</v>
      </c>
      <c r="E120" s="151"/>
      <c r="F120" s="150"/>
      <c r="G120" s="149"/>
      <c r="H120" s="116">
        <f t="shared" si="10"/>
        <v>0</v>
      </c>
      <c r="I120" s="116"/>
      <c r="J120" s="116"/>
      <c r="K120" s="124"/>
      <c r="L120" s="58"/>
    </row>
    <row r="121" spans="1:12" x14ac:dyDescent="0.25">
      <c r="A121" s="255"/>
      <c r="B121" s="255"/>
      <c r="C121" s="94">
        <v>7</v>
      </c>
      <c r="D121" s="179" t="s">
        <v>183</v>
      </c>
      <c r="E121" s="151"/>
      <c r="F121" s="150"/>
      <c r="G121" s="149"/>
      <c r="H121" s="116">
        <f t="shared" si="10"/>
        <v>0</v>
      </c>
      <c r="I121" s="116"/>
      <c r="J121" s="116"/>
      <c r="K121" s="124"/>
      <c r="L121" s="58"/>
    </row>
    <row r="122" spans="1:12" x14ac:dyDescent="0.25">
      <c r="A122" s="255"/>
      <c r="B122" s="255"/>
      <c r="C122" s="94">
        <v>8</v>
      </c>
      <c r="D122" s="179" t="s">
        <v>183</v>
      </c>
      <c r="E122" s="151"/>
      <c r="F122" s="150"/>
      <c r="G122" s="149"/>
      <c r="H122" s="116">
        <f t="shared" si="10"/>
        <v>0</v>
      </c>
      <c r="I122" s="116"/>
      <c r="J122" s="116"/>
      <c r="K122" s="124"/>
      <c r="L122" s="58"/>
    </row>
    <row r="123" spans="1:12" s="152" customFormat="1" ht="10.5" customHeight="1" x14ac:dyDescent="0.25">
      <c r="B123" s="89"/>
      <c r="C123" s="90"/>
      <c r="D123" s="153"/>
      <c r="E123" s="153"/>
      <c r="F123" s="153"/>
      <c r="G123" s="153"/>
      <c r="H123" s="115">
        <f>COUNTIF(D124:D131,"&lt;&gt;x")*3</f>
        <v>3</v>
      </c>
      <c r="I123" s="119">
        <f>I114</f>
        <v>0.14285999999999999</v>
      </c>
      <c r="J123" s="121">
        <f>I123*SUM(H124:H131)/H123</f>
        <v>9.5239999999999991E-2</v>
      </c>
      <c r="K123" s="123"/>
    </row>
    <row r="124" spans="1:12" ht="16.5" customHeight="1" x14ac:dyDescent="0.25">
      <c r="A124" s="196" t="s">
        <v>85</v>
      </c>
      <c r="B124" s="255"/>
      <c r="C124" s="94">
        <v>1</v>
      </c>
      <c r="D124" s="179"/>
      <c r="E124" s="151"/>
      <c r="F124" s="150" t="s">
        <v>183</v>
      </c>
      <c r="G124" s="149"/>
      <c r="H124" s="116">
        <f>IF(D124="x",0,IF(E124="x",1,IF(F124="x",2,IF(G124="x",3,"Indique"))))</f>
        <v>2</v>
      </c>
      <c r="I124" s="116"/>
      <c r="J124" s="116"/>
      <c r="K124" s="124"/>
      <c r="L124" s="58"/>
    </row>
    <row r="125" spans="1:12" x14ac:dyDescent="0.25">
      <c r="A125" s="255"/>
      <c r="B125" s="255"/>
      <c r="C125" s="94">
        <v>2</v>
      </c>
      <c r="D125" s="179" t="s">
        <v>183</v>
      </c>
      <c r="E125" s="151"/>
      <c r="F125" s="150"/>
      <c r="G125" s="149"/>
      <c r="H125" s="116">
        <f t="shared" ref="H125:H131" si="11">IF(D125="x",0,IF(E125="x",1,IF(F125="x",2,IF(G125="x",3,"Indique"))))</f>
        <v>0</v>
      </c>
      <c r="I125" s="116"/>
      <c r="J125" s="116"/>
      <c r="K125" s="124"/>
      <c r="L125" s="58"/>
    </row>
    <row r="126" spans="1:12" x14ac:dyDescent="0.25">
      <c r="A126" s="255"/>
      <c r="B126" s="255"/>
      <c r="C126" s="94">
        <v>3</v>
      </c>
      <c r="D126" s="179" t="s">
        <v>183</v>
      </c>
      <c r="E126" s="151"/>
      <c r="F126" s="150"/>
      <c r="G126" s="149"/>
      <c r="H126" s="116">
        <f t="shared" si="11"/>
        <v>0</v>
      </c>
      <c r="I126" s="116"/>
      <c r="J126" s="116"/>
      <c r="K126" s="124"/>
      <c r="L126" s="58"/>
    </row>
    <row r="127" spans="1:12" x14ac:dyDescent="0.25">
      <c r="A127" s="255"/>
      <c r="B127" s="255"/>
      <c r="C127" s="94">
        <v>4</v>
      </c>
      <c r="D127" s="179" t="s">
        <v>183</v>
      </c>
      <c r="E127" s="151"/>
      <c r="F127" s="150"/>
      <c r="G127" s="149"/>
      <c r="H127" s="116">
        <f t="shared" si="11"/>
        <v>0</v>
      </c>
      <c r="I127" s="116"/>
      <c r="J127" s="116"/>
      <c r="K127" s="124"/>
      <c r="L127" s="58"/>
    </row>
    <row r="128" spans="1:12" x14ac:dyDescent="0.25">
      <c r="A128" s="255"/>
      <c r="B128" s="255"/>
      <c r="C128" s="94">
        <v>5</v>
      </c>
      <c r="D128" s="179" t="s">
        <v>183</v>
      </c>
      <c r="E128" s="151"/>
      <c r="F128" s="150"/>
      <c r="G128" s="149"/>
      <c r="H128" s="116">
        <f t="shared" si="11"/>
        <v>0</v>
      </c>
      <c r="I128" s="116"/>
      <c r="J128" s="116"/>
      <c r="K128" s="124"/>
      <c r="L128" s="58"/>
    </row>
    <row r="129" spans="1:12" x14ac:dyDescent="0.25">
      <c r="A129" s="255"/>
      <c r="B129" s="255"/>
      <c r="C129" s="94">
        <v>6</v>
      </c>
      <c r="D129" s="179" t="s">
        <v>183</v>
      </c>
      <c r="E129" s="151"/>
      <c r="F129" s="150"/>
      <c r="G129" s="149"/>
      <c r="H129" s="116">
        <f t="shared" si="11"/>
        <v>0</v>
      </c>
      <c r="I129" s="116"/>
      <c r="J129" s="116"/>
      <c r="K129" s="124"/>
      <c r="L129" s="58"/>
    </row>
    <row r="130" spans="1:12" x14ac:dyDescent="0.25">
      <c r="A130" s="255"/>
      <c r="B130" s="255"/>
      <c r="C130" s="94">
        <v>7</v>
      </c>
      <c r="D130" s="179" t="s">
        <v>183</v>
      </c>
      <c r="E130" s="151"/>
      <c r="F130" s="150"/>
      <c r="G130" s="149"/>
      <c r="H130" s="116">
        <f t="shared" si="11"/>
        <v>0</v>
      </c>
      <c r="I130" s="116"/>
      <c r="J130" s="116"/>
      <c r="K130" s="124"/>
      <c r="L130" s="58"/>
    </row>
    <row r="131" spans="1:12" x14ac:dyDescent="0.25">
      <c r="A131" s="255"/>
      <c r="B131" s="255"/>
      <c r="C131" s="94">
        <v>8</v>
      </c>
      <c r="D131" s="179" t="s">
        <v>183</v>
      </c>
      <c r="E131" s="151"/>
      <c r="F131" s="150"/>
      <c r="G131" s="149"/>
      <c r="H131" s="116">
        <f t="shared" si="11"/>
        <v>0</v>
      </c>
      <c r="I131" s="116"/>
      <c r="J131" s="116"/>
      <c r="K131" s="124"/>
      <c r="L131" s="58"/>
    </row>
    <row r="132" spans="1:12" s="152" customFormat="1" ht="10.5" customHeight="1" x14ac:dyDescent="0.25">
      <c r="B132" s="89"/>
      <c r="C132" s="90"/>
      <c r="D132" s="153"/>
      <c r="E132" s="153"/>
      <c r="F132" s="153"/>
      <c r="G132" s="153"/>
      <c r="H132" s="115">
        <f>COUNTIF(D133:D140,"&lt;&gt;x")*3</f>
        <v>3</v>
      </c>
      <c r="I132" s="119">
        <f>I123</f>
        <v>0.14285999999999999</v>
      </c>
      <c r="J132" s="121">
        <f>I132*SUM(H133:H140)/H132</f>
        <v>4.7619999999999996E-2</v>
      </c>
      <c r="K132" s="123"/>
    </row>
    <row r="133" spans="1:12" ht="16.5" customHeight="1" x14ac:dyDescent="0.25">
      <c r="A133" s="196" t="s">
        <v>86</v>
      </c>
      <c r="B133" s="255"/>
      <c r="C133" s="94">
        <v>1</v>
      </c>
      <c r="D133" s="179"/>
      <c r="E133" s="151" t="s">
        <v>183</v>
      </c>
      <c r="F133" s="150"/>
      <c r="G133" s="149"/>
      <c r="H133" s="116">
        <f>IF(D133="x",0,IF(E133="x",1,IF(F133="x",2,IF(G133="x",3,"Indique"))))</f>
        <v>1</v>
      </c>
      <c r="I133" s="116"/>
      <c r="J133" s="116"/>
      <c r="K133" s="124"/>
      <c r="L133" s="58"/>
    </row>
    <row r="134" spans="1:12" x14ac:dyDescent="0.25">
      <c r="A134" s="255"/>
      <c r="B134" s="255"/>
      <c r="C134" s="94">
        <v>2</v>
      </c>
      <c r="D134" s="179" t="s">
        <v>183</v>
      </c>
      <c r="E134" s="151"/>
      <c r="F134" s="150"/>
      <c r="G134" s="149"/>
      <c r="H134" s="116">
        <f t="shared" ref="H134:H140" si="12">IF(D134="x",0,IF(E134="x",1,IF(F134="x",2,IF(G134="x",3,"Indique"))))</f>
        <v>0</v>
      </c>
      <c r="I134" s="116"/>
      <c r="J134" s="116"/>
      <c r="K134" s="124"/>
      <c r="L134" s="58"/>
    </row>
    <row r="135" spans="1:12" x14ac:dyDescent="0.25">
      <c r="A135" s="255"/>
      <c r="B135" s="255"/>
      <c r="C135" s="94">
        <v>3</v>
      </c>
      <c r="D135" s="179" t="s">
        <v>183</v>
      </c>
      <c r="E135" s="151"/>
      <c r="F135" s="150"/>
      <c r="G135" s="149"/>
      <c r="H135" s="116">
        <f t="shared" si="12"/>
        <v>0</v>
      </c>
      <c r="I135" s="116"/>
      <c r="J135" s="116"/>
      <c r="K135" s="124"/>
      <c r="L135" s="58"/>
    </row>
    <row r="136" spans="1:12" x14ac:dyDescent="0.25">
      <c r="A136" s="255"/>
      <c r="B136" s="255"/>
      <c r="C136" s="94">
        <v>4</v>
      </c>
      <c r="D136" s="179" t="s">
        <v>183</v>
      </c>
      <c r="E136" s="151"/>
      <c r="F136" s="150"/>
      <c r="G136" s="149"/>
      <c r="H136" s="116">
        <f t="shared" si="12"/>
        <v>0</v>
      </c>
      <c r="I136" s="116"/>
      <c r="J136" s="116"/>
      <c r="K136" s="124"/>
      <c r="L136" s="58"/>
    </row>
    <row r="137" spans="1:12" x14ac:dyDescent="0.25">
      <c r="A137" s="255"/>
      <c r="B137" s="255"/>
      <c r="C137" s="94">
        <v>5</v>
      </c>
      <c r="D137" s="179" t="s">
        <v>183</v>
      </c>
      <c r="E137" s="151"/>
      <c r="F137" s="150"/>
      <c r="G137" s="149"/>
      <c r="H137" s="116">
        <f t="shared" si="12"/>
        <v>0</v>
      </c>
      <c r="I137" s="116"/>
      <c r="J137" s="116"/>
      <c r="K137" s="124"/>
      <c r="L137" s="58"/>
    </row>
    <row r="138" spans="1:12" x14ac:dyDescent="0.25">
      <c r="A138" s="255"/>
      <c r="B138" s="255"/>
      <c r="C138" s="94">
        <v>6</v>
      </c>
      <c r="D138" s="179" t="s">
        <v>183</v>
      </c>
      <c r="E138" s="151"/>
      <c r="F138" s="150"/>
      <c r="G138" s="149"/>
      <c r="H138" s="116">
        <f t="shared" si="12"/>
        <v>0</v>
      </c>
      <c r="I138" s="116"/>
      <c r="J138" s="116"/>
      <c r="K138" s="124"/>
      <c r="L138" s="58"/>
    </row>
    <row r="139" spans="1:12" x14ac:dyDescent="0.25">
      <c r="A139" s="255"/>
      <c r="B139" s="255"/>
      <c r="C139" s="94">
        <v>7</v>
      </c>
      <c r="D139" s="179" t="s">
        <v>183</v>
      </c>
      <c r="E139" s="151"/>
      <c r="F139" s="150"/>
      <c r="G139" s="149"/>
      <c r="H139" s="116">
        <f t="shared" si="12"/>
        <v>0</v>
      </c>
      <c r="I139" s="116"/>
      <c r="J139" s="116"/>
      <c r="K139" s="124"/>
      <c r="L139" s="58"/>
    </row>
    <row r="140" spans="1:12" x14ac:dyDescent="0.25">
      <c r="A140" s="255"/>
      <c r="B140" s="255"/>
      <c r="C140" s="94">
        <v>8</v>
      </c>
      <c r="D140" s="179" t="s">
        <v>183</v>
      </c>
      <c r="E140" s="151"/>
      <c r="F140" s="150"/>
      <c r="G140" s="149"/>
      <c r="H140" s="116">
        <f t="shared" si="12"/>
        <v>0</v>
      </c>
      <c r="I140" s="116"/>
      <c r="J140" s="116"/>
      <c r="K140" s="124"/>
      <c r="L140" s="58"/>
    </row>
    <row r="141" spans="1:12" s="152" customFormat="1" ht="10.5" customHeight="1" x14ac:dyDescent="0.25">
      <c r="B141" s="89"/>
      <c r="C141" s="90"/>
      <c r="D141" s="153"/>
      <c r="E141" s="153"/>
      <c r="F141" s="153"/>
      <c r="G141" s="153"/>
      <c r="H141" s="115">
        <f>COUNTIF(D142:D149,"&lt;&gt;x")*3</f>
        <v>3</v>
      </c>
      <c r="I141" s="119">
        <f>I132</f>
        <v>0.14285999999999999</v>
      </c>
      <c r="J141" s="121">
        <f>I141*SUM(H142:H149)/H141</f>
        <v>0.14285999999999999</v>
      </c>
      <c r="K141" s="123"/>
    </row>
    <row r="142" spans="1:12" ht="16.5" customHeight="1" x14ac:dyDescent="0.25">
      <c r="A142" s="196" t="s">
        <v>87</v>
      </c>
      <c r="B142" s="255"/>
      <c r="C142" s="94">
        <v>1</v>
      </c>
      <c r="D142" s="179"/>
      <c r="E142" s="151"/>
      <c r="F142" s="150"/>
      <c r="G142" s="149" t="s">
        <v>183</v>
      </c>
      <c r="H142" s="116">
        <f>IF(D142="x",0,IF(E142="x",1,IF(F142="x",2,IF(G142="x",3,"Indique"))))</f>
        <v>3</v>
      </c>
      <c r="I142" s="116"/>
      <c r="J142" s="116"/>
      <c r="K142" s="124"/>
      <c r="L142" s="58"/>
    </row>
    <row r="143" spans="1:12" x14ac:dyDescent="0.25">
      <c r="A143" s="255"/>
      <c r="B143" s="255"/>
      <c r="C143" s="94">
        <v>2</v>
      </c>
      <c r="D143" s="179" t="s">
        <v>183</v>
      </c>
      <c r="E143" s="151"/>
      <c r="F143" s="150"/>
      <c r="G143" s="149"/>
      <c r="H143" s="116">
        <f t="shared" ref="H143:H149" si="13">IF(D143="x",0,IF(E143="x",1,IF(F143="x",2,IF(G143="x",3,"Indique"))))</f>
        <v>0</v>
      </c>
      <c r="I143" s="116"/>
      <c r="J143" s="116"/>
      <c r="K143" s="124"/>
      <c r="L143" s="58"/>
    </row>
    <row r="144" spans="1:12" x14ac:dyDescent="0.25">
      <c r="A144" s="255"/>
      <c r="B144" s="255"/>
      <c r="C144" s="94">
        <v>3</v>
      </c>
      <c r="D144" s="179" t="s">
        <v>183</v>
      </c>
      <c r="E144" s="151"/>
      <c r="F144" s="150"/>
      <c r="G144" s="149"/>
      <c r="H144" s="116">
        <f t="shared" si="13"/>
        <v>0</v>
      </c>
      <c r="I144" s="116"/>
      <c r="J144" s="116"/>
      <c r="K144" s="124"/>
      <c r="L144" s="58"/>
    </row>
    <row r="145" spans="1:14" x14ac:dyDescent="0.25">
      <c r="A145" s="255"/>
      <c r="B145" s="255"/>
      <c r="C145" s="94">
        <v>4</v>
      </c>
      <c r="D145" s="179" t="s">
        <v>183</v>
      </c>
      <c r="E145" s="151"/>
      <c r="F145" s="150"/>
      <c r="G145" s="149"/>
      <c r="H145" s="116">
        <f t="shared" si="13"/>
        <v>0</v>
      </c>
      <c r="I145" s="116"/>
      <c r="J145" s="116"/>
      <c r="K145" s="124"/>
      <c r="L145" s="58"/>
    </row>
    <row r="146" spans="1:14" x14ac:dyDescent="0.25">
      <c r="A146" s="255"/>
      <c r="B146" s="255"/>
      <c r="C146" s="94">
        <v>5</v>
      </c>
      <c r="D146" s="179" t="s">
        <v>183</v>
      </c>
      <c r="E146" s="151"/>
      <c r="F146" s="150"/>
      <c r="G146" s="149"/>
      <c r="H146" s="116">
        <f t="shared" si="13"/>
        <v>0</v>
      </c>
      <c r="I146" s="116"/>
      <c r="J146" s="116"/>
      <c r="K146" s="124"/>
      <c r="L146" s="58"/>
    </row>
    <row r="147" spans="1:14" x14ac:dyDescent="0.25">
      <c r="A147" s="255"/>
      <c r="B147" s="255"/>
      <c r="C147" s="94">
        <v>6</v>
      </c>
      <c r="D147" s="179" t="s">
        <v>183</v>
      </c>
      <c r="E147" s="151"/>
      <c r="F147" s="150"/>
      <c r="G147" s="149"/>
      <c r="H147" s="116">
        <f t="shared" si="13"/>
        <v>0</v>
      </c>
      <c r="I147" s="116"/>
      <c r="J147" s="116"/>
      <c r="K147" s="124"/>
      <c r="L147" s="58"/>
      <c r="N147" s="169">
        <f>100/7</f>
        <v>14.285714285714286</v>
      </c>
    </row>
    <row r="148" spans="1:14" x14ac:dyDescent="0.25">
      <c r="A148" s="255"/>
      <c r="B148" s="255"/>
      <c r="C148" s="94">
        <v>7</v>
      </c>
      <c r="D148" s="179" t="s">
        <v>183</v>
      </c>
      <c r="E148" s="151"/>
      <c r="F148" s="150"/>
      <c r="G148" s="149"/>
      <c r="H148" s="116">
        <f t="shared" si="13"/>
        <v>0</v>
      </c>
      <c r="I148" s="116"/>
      <c r="J148" s="116"/>
      <c r="K148" s="124"/>
      <c r="L148" s="58"/>
    </row>
    <row r="149" spans="1:14" x14ac:dyDescent="0.25">
      <c r="A149" s="255"/>
      <c r="B149" s="255"/>
      <c r="C149" s="94">
        <v>8</v>
      </c>
      <c r="D149" s="179" t="s">
        <v>183</v>
      </c>
      <c r="E149" s="151"/>
      <c r="F149" s="150"/>
      <c r="G149" s="149"/>
      <c r="H149" s="116">
        <f t="shared" si="13"/>
        <v>0</v>
      </c>
      <c r="I149" s="116"/>
      <c r="J149" s="116"/>
      <c r="K149" s="124"/>
      <c r="L149" s="58"/>
    </row>
    <row r="150" spans="1:14" s="152" customFormat="1" ht="10.5" customHeight="1" x14ac:dyDescent="0.25">
      <c r="B150" s="89"/>
      <c r="C150" s="90"/>
      <c r="D150" s="153"/>
      <c r="E150" s="153"/>
      <c r="F150" s="153"/>
      <c r="G150" s="153"/>
      <c r="H150" s="115">
        <f>COUNTIF(D151:D158,"&lt;&gt;x")*3</f>
        <v>3</v>
      </c>
      <c r="I150" s="119">
        <f>I141</f>
        <v>0.14285999999999999</v>
      </c>
      <c r="J150" s="121">
        <f>I150*SUM(H151:H158)/H150</f>
        <v>0.14285999999999999</v>
      </c>
      <c r="K150" s="123"/>
    </row>
    <row r="151" spans="1:14" ht="16.5" customHeight="1" x14ac:dyDescent="0.25">
      <c r="A151" s="196" t="s">
        <v>88</v>
      </c>
      <c r="B151" s="255"/>
      <c r="C151" s="94">
        <v>1</v>
      </c>
      <c r="D151" s="179"/>
      <c r="E151" s="151"/>
      <c r="F151" s="150"/>
      <c r="G151" s="149" t="s">
        <v>183</v>
      </c>
      <c r="H151" s="116">
        <f>IF(D151="x",0,IF(E151="x",1,IF(F151="x",2,IF(G151="x",3,"Indique"))))</f>
        <v>3</v>
      </c>
      <c r="I151" s="116"/>
      <c r="J151" s="116"/>
      <c r="K151" s="124"/>
      <c r="L151" s="58"/>
    </row>
    <row r="152" spans="1:14" x14ac:dyDescent="0.25">
      <c r="A152" s="255"/>
      <c r="B152" s="255"/>
      <c r="C152" s="94">
        <v>2</v>
      </c>
      <c r="D152" s="179" t="s">
        <v>183</v>
      </c>
      <c r="E152" s="151"/>
      <c r="F152" s="150"/>
      <c r="G152" s="149"/>
      <c r="H152" s="116">
        <f t="shared" ref="H152:H158" si="14">IF(D152="x",0,IF(E152="x",1,IF(F152="x",2,IF(G152="x",3,"Indique"))))</f>
        <v>0</v>
      </c>
      <c r="I152" s="116"/>
      <c r="J152" s="116"/>
      <c r="K152" s="124"/>
      <c r="L152" s="58"/>
    </row>
    <row r="153" spans="1:14" x14ac:dyDescent="0.25">
      <c r="A153" s="255"/>
      <c r="B153" s="255"/>
      <c r="C153" s="94">
        <v>3</v>
      </c>
      <c r="D153" s="179" t="s">
        <v>183</v>
      </c>
      <c r="E153" s="151"/>
      <c r="F153" s="150"/>
      <c r="G153" s="149"/>
      <c r="H153" s="116">
        <f t="shared" si="14"/>
        <v>0</v>
      </c>
      <c r="I153" s="116"/>
      <c r="J153" s="116"/>
      <c r="K153" s="124"/>
      <c r="L153" s="58"/>
    </row>
    <row r="154" spans="1:14" x14ac:dyDescent="0.25">
      <c r="A154" s="255"/>
      <c r="B154" s="255"/>
      <c r="C154" s="94">
        <v>4</v>
      </c>
      <c r="D154" s="179" t="s">
        <v>183</v>
      </c>
      <c r="E154" s="151"/>
      <c r="F154" s="150"/>
      <c r="G154" s="149"/>
      <c r="H154" s="116">
        <f t="shared" si="14"/>
        <v>0</v>
      </c>
      <c r="I154" s="116"/>
      <c r="J154" s="116"/>
      <c r="K154" s="124"/>
      <c r="L154" s="58"/>
    </row>
    <row r="155" spans="1:14" x14ac:dyDescent="0.25">
      <c r="A155" s="255"/>
      <c r="B155" s="255"/>
      <c r="C155" s="94">
        <v>5</v>
      </c>
      <c r="D155" s="179" t="s">
        <v>183</v>
      </c>
      <c r="E155" s="151"/>
      <c r="F155" s="150"/>
      <c r="G155" s="149"/>
      <c r="H155" s="116">
        <f t="shared" si="14"/>
        <v>0</v>
      </c>
      <c r="I155" s="116"/>
      <c r="J155" s="116"/>
      <c r="K155" s="124"/>
      <c r="L155" s="58"/>
    </row>
    <row r="156" spans="1:14" x14ac:dyDescent="0.25">
      <c r="A156" s="255"/>
      <c r="B156" s="255"/>
      <c r="C156" s="94">
        <v>6</v>
      </c>
      <c r="D156" s="179" t="s">
        <v>183</v>
      </c>
      <c r="E156" s="151"/>
      <c r="F156" s="150"/>
      <c r="G156" s="149"/>
      <c r="H156" s="116">
        <f t="shared" si="14"/>
        <v>0</v>
      </c>
      <c r="I156" s="116"/>
      <c r="J156" s="116"/>
      <c r="K156" s="124"/>
      <c r="L156" s="58"/>
    </row>
    <row r="157" spans="1:14" x14ac:dyDescent="0.25">
      <c r="A157" s="255"/>
      <c r="B157" s="255"/>
      <c r="C157" s="94">
        <v>7</v>
      </c>
      <c r="D157" s="179" t="s">
        <v>183</v>
      </c>
      <c r="E157" s="151"/>
      <c r="F157" s="150"/>
      <c r="G157" s="149"/>
      <c r="H157" s="116">
        <f t="shared" si="14"/>
        <v>0</v>
      </c>
      <c r="I157" s="116"/>
      <c r="J157" s="116"/>
      <c r="K157" s="124"/>
      <c r="L157" s="58"/>
    </row>
    <row r="158" spans="1:14" x14ac:dyDescent="0.25">
      <c r="A158" s="255"/>
      <c r="B158" s="255"/>
      <c r="C158" s="94">
        <v>8</v>
      </c>
      <c r="D158" s="179" t="s">
        <v>183</v>
      </c>
      <c r="E158" s="151"/>
      <c r="F158" s="150"/>
      <c r="G158" s="149"/>
      <c r="H158" s="116">
        <f t="shared" si="14"/>
        <v>0</v>
      </c>
      <c r="I158" s="116"/>
      <c r="J158" s="116"/>
      <c r="K158" s="124"/>
      <c r="L158" s="58"/>
    </row>
    <row r="159" spans="1:14" s="168" customFormat="1" ht="6.75" customHeight="1" x14ac:dyDescent="0.25">
      <c r="A159" s="111"/>
      <c r="B159" s="134"/>
      <c r="C159" s="110"/>
      <c r="D159" s="135"/>
      <c r="E159" s="135"/>
      <c r="F159" s="135"/>
      <c r="G159" s="135"/>
      <c r="H159" s="120"/>
      <c r="I159" s="120"/>
      <c r="J159" s="120"/>
      <c r="K159" s="125"/>
      <c r="L159" s="167"/>
    </row>
    <row r="160" spans="1:14" x14ac:dyDescent="0.25">
      <c r="B160" s="267"/>
      <c r="C160" s="268"/>
      <c r="D160" s="264">
        <f>J150+J141+J132+J123+J114+J105+J96</f>
        <v>0.71429999999999993</v>
      </c>
      <c r="E160" s="265"/>
      <c r="F160" s="265"/>
      <c r="G160" s="266"/>
      <c r="H160" s="116"/>
      <c r="I160" s="115"/>
      <c r="J160" s="119">
        <f>D160*0.1</f>
        <v>7.1429999999999993E-2</v>
      </c>
      <c r="K160" s="124"/>
      <c r="L160" s="58"/>
    </row>
    <row r="161" spans="1:12" ht="7.15" customHeight="1" x14ac:dyDescent="0.25">
      <c r="B161" s="58"/>
      <c r="C161" s="100"/>
      <c r="D161" s="98"/>
      <c r="E161" s="98"/>
      <c r="F161" s="98"/>
      <c r="G161" s="98"/>
      <c r="H161" s="116"/>
      <c r="I161" s="116"/>
      <c r="J161" s="116"/>
      <c r="K161" s="124"/>
      <c r="L161" s="58"/>
    </row>
    <row r="162" spans="1:12" ht="16.5" customHeight="1" x14ac:dyDescent="0.25">
      <c r="A162" s="200" t="s">
        <v>89</v>
      </c>
      <c r="B162" s="255"/>
      <c r="C162" s="247" t="s">
        <v>165</v>
      </c>
      <c r="D162" s="210" t="s">
        <v>164</v>
      </c>
      <c r="E162" s="210"/>
      <c r="F162" s="210"/>
      <c r="G162" s="210"/>
      <c r="H162" s="116"/>
      <c r="I162" s="116"/>
      <c r="J162" s="116"/>
      <c r="K162" s="124"/>
      <c r="L162" s="58"/>
    </row>
    <row r="163" spans="1:12" x14ac:dyDescent="0.25">
      <c r="A163" s="255"/>
      <c r="B163" s="255"/>
      <c r="C163" s="247"/>
      <c r="D163" s="71" t="s">
        <v>159</v>
      </c>
      <c r="E163" s="80" t="s">
        <v>161</v>
      </c>
      <c r="F163" s="80" t="s">
        <v>166</v>
      </c>
      <c r="G163" s="80" t="s">
        <v>163</v>
      </c>
      <c r="H163" s="116">
        <f>COUNTIF(D164:D171,"&lt;&gt;x")*3</f>
        <v>3</v>
      </c>
      <c r="I163" s="117">
        <v>0.2</v>
      </c>
      <c r="J163" s="118">
        <f>I163*SUM(H164:H171)/H163</f>
        <v>0.13333333333333333</v>
      </c>
      <c r="K163" s="124"/>
      <c r="L163" s="58"/>
    </row>
    <row r="164" spans="1:12" ht="16.5" customHeight="1" x14ac:dyDescent="0.25">
      <c r="A164" s="196" t="s">
        <v>90</v>
      </c>
      <c r="B164" s="255"/>
      <c r="C164" s="94">
        <v>1</v>
      </c>
      <c r="D164" s="179"/>
      <c r="E164" s="151"/>
      <c r="F164" s="150" t="s">
        <v>183</v>
      </c>
      <c r="G164" s="149"/>
      <c r="H164" s="116">
        <f>IF(D164="x",0,IF(E164="x",1,IF(F164="x",2,IF(G164="x",3,"Indique"))))</f>
        <v>2</v>
      </c>
      <c r="I164" s="116"/>
      <c r="J164" s="116"/>
      <c r="K164" s="124"/>
      <c r="L164" s="58"/>
    </row>
    <row r="165" spans="1:12" x14ac:dyDescent="0.25">
      <c r="A165" s="255"/>
      <c r="B165" s="255"/>
      <c r="C165" s="94">
        <v>2</v>
      </c>
      <c r="D165" s="179" t="s">
        <v>183</v>
      </c>
      <c r="E165" s="151"/>
      <c r="F165" s="150"/>
      <c r="G165" s="149"/>
      <c r="H165" s="116">
        <f t="shared" ref="H165:H171" si="15">IF(D165="x",0,IF(E165="x",1,IF(F165="x",2,IF(G165="x",3,"Indique"))))</f>
        <v>0</v>
      </c>
      <c r="I165" s="116"/>
      <c r="J165" s="116"/>
      <c r="K165" s="124"/>
      <c r="L165" s="58"/>
    </row>
    <row r="166" spans="1:12" x14ac:dyDescent="0.25">
      <c r="A166" s="255"/>
      <c r="B166" s="255"/>
      <c r="C166" s="94">
        <v>3</v>
      </c>
      <c r="D166" s="179" t="s">
        <v>183</v>
      </c>
      <c r="E166" s="151"/>
      <c r="F166" s="150"/>
      <c r="G166" s="149"/>
      <c r="H166" s="116">
        <f t="shared" si="15"/>
        <v>0</v>
      </c>
      <c r="I166" s="116"/>
      <c r="J166" s="116"/>
      <c r="K166" s="124"/>
      <c r="L166" s="58"/>
    </row>
    <row r="167" spans="1:12" x14ac:dyDescent="0.25">
      <c r="A167" s="255"/>
      <c r="B167" s="255"/>
      <c r="C167" s="94">
        <v>4</v>
      </c>
      <c r="D167" s="179" t="s">
        <v>183</v>
      </c>
      <c r="E167" s="151"/>
      <c r="F167" s="150"/>
      <c r="G167" s="149"/>
      <c r="H167" s="116">
        <f t="shared" si="15"/>
        <v>0</v>
      </c>
      <c r="I167" s="116"/>
      <c r="J167" s="116"/>
      <c r="K167" s="124"/>
      <c r="L167" s="58"/>
    </row>
    <row r="168" spans="1:12" x14ac:dyDescent="0.25">
      <c r="A168" s="255"/>
      <c r="B168" s="255"/>
      <c r="C168" s="94">
        <v>5</v>
      </c>
      <c r="D168" s="179" t="s">
        <v>183</v>
      </c>
      <c r="E168" s="151"/>
      <c r="F168" s="150"/>
      <c r="G168" s="149"/>
      <c r="H168" s="116">
        <f t="shared" si="15"/>
        <v>0</v>
      </c>
      <c r="I168" s="116"/>
      <c r="J168" s="116"/>
      <c r="K168" s="124"/>
      <c r="L168" s="58"/>
    </row>
    <row r="169" spans="1:12" x14ac:dyDescent="0.25">
      <c r="A169" s="255"/>
      <c r="B169" s="255"/>
      <c r="C169" s="94">
        <v>6</v>
      </c>
      <c r="D169" s="179" t="s">
        <v>183</v>
      </c>
      <c r="E169" s="151"/>
      <c r="F169" s="150"/>
      <c r="G169" s="149"/>
      <c r="H169" s="116">
        <f t="shared" si="15"/>
        <v>0</v>
      </c>
      <c r="I169" s="116"/>
      <c r="J169" s="116"/>
      <c r="K169" s="124"/>
      <c r="L169" s="58"/>
    </row>
    <row r="170" spans="1:12" x14ac:dyDescent="0.25">
      <c r="A170" s="255"/>
      <c r="B170" s="255"/>
      <c r="C170" s="94">
        <v>7</v>
      </c>
      <c r="D170" s="179" t="s">
        <v>183</v>
      </c>
      <c r="E170" s="151"/>
      <c r="F170" s="150"/>
      <c r="G170" s="149"/>
      <c r="H170" s="116">
        <f t="shared" si="15"/>
        <v>0</v>
      </c>
      <c r="I170" s="116"/>
      <c r="J170" s="116"/>
      <c r="K170" s="124"/>
      <c r="L170" s="58"/>
    </row>
    <row r="171" spans="1:12" x14ac:dyDescent="0.25">
      <c r="A171" s="255"/>
      <c r="B171" s="255"/>
      <c r="C171" s="94">
        <v>8</v>
      </c>
      <c r="D171" s="179" t="s">
        <v>183</v>
      </c>
      <c r="E171" s="151"/>
      <c r="F171" s="150"/>
      <c r="G171" s="149"/>
      <c r="H171" s="116">
        <f t="shared" si="15"/>
        <v>0</v>
      </c>
      <c r="I171" s="116"/>
      <c r="J171" s="116"/>
      <c r="K171" s="124"/>
      <c r="L171" s="58"/>
    </row>
    <row r="172" spans="1:12" s="152" customFormat="1" ht="10.5" customHeight="1" x14ac:dyDescent="0.25">
      <c r="B172" s="89"/>
      <c r="C172" s="90"/>
      <c r="D172" s="153"/>
      <c r="E172" s="153"/>
      <c r="F172" s="153"/>
      <c r="G172" s="153"/>
      <c r="H172" s="115">
        <f>COUNTIF(D173:D180,"&lt;&gt;x")*3</f>
        <v>3</v>
      </c>
      <c r="I172" s="119">
        <v>0.2</v>
      </c>
      <c r="J172" s="121">
        <f>I172*SUM(H173:H180)/H172</f>
        <v>6.6666666666666666E-2</v>
      </c>
      <c r="K172" s="123"/>
    </row>
    <row r="173" spans="1:12" ht="16.5" customHeight="1" x14ac:dyDescent="0.25">
      <c r="A173" s="196" t="s">
        <v>91</v>
      </c>
      <c r="B173" s="255"/>
      <c r="C173" s="94">
        <v>1</v>
      </c>
      <c r="D173" s="179"/>
      <c r="E173" s="151" t="s">
        <v>183</v>
      </c>
      <c r="F173" s="150"/>
      <c r="G173" s="149"/>
      <c r="H173" s="116">
        <f>IF(D173="x",0,IF(E173="x",1,IF(F173="x",2,IF(G173="x",3,"Indique"))))</f>
        <v>1</v>
      </c>
      <c r="I173" s="116"/>
      <c r="J173" s="116"/>
      <c r="K173" s="124"/>
      <c r="L173" s="58"/>
    </row>
    <row r="174" spans="1:12" x14ac:dyDescent="0.25">
      <c r="A174" s="255"/>
      <c r="B174" s="255"/>
      <c r="C174" s="94">
        <v>2</v>
      </c>
      <c r="D174" s="179" t="s">
        <v>183</v>
      </c>
      <c r="E174" s="151"/>
      <c r="F174" s="150"/>
      <c r="G174" s="149"/>
      <c r="H174" s="116">
        <f t="shared" ref="H174:H180" si="16">IF(D174="x",0,IF(E174="x",1,IF(F174="x",2,IF(G174="x",3,"Indique"))))</f>
        <v>0</v>
      </c>
      <c r="I174" s="116"/>
      <c r="J174" s="116"/>
      <c r="K174" s="124"/>
      <c r="L174" s="58"/>
    </row>
    <row r="175" spans="1:12" x14ac:dyDescent="0.25">
      <c r="A175" s="255"/>
      <c r="B175" s="255"/>
      <c r="C175" s="94">
        <v>3</v>
      </c>
      <c r="D175" s="179" t="s">
        <v>183</v>
      </c>
      <c r="E175" s="151"/>
      <c r="F175" s="150"/>
      <c r="G175" s="149"/>
      <c r="H175" s="116">
        <f t="shared" si="16"/>
        <v>0</v>
      </c>
      <c r="I175" s="116"/>
      <c r="J175" s="116"/>
      <c r="K175" s="124"/>
      <c r="L175" s="58"/>
    </row>
    <row r="176" spans="1:12" x14ac:dyDescent="0.25">
      <c r="A176" s="255"/>
      <c r="B176" s="255"/>
      <c r="C176" s="94">
        <v>4</v>
      </c>
      <c r="D176" s="179" t="s">
        <v>183</v>
      </c>
      <c r="E176" s="151"/>
      <c r="F176" s="150"/>
      <c r="G176" s="149"/>
      <c r="H176" s="116">
        <f t="shared" si="16"/>
        <v>0</v>
      </c>
      <c r="I176" s="116"/>
      <c r="J176" s="116"/>
      <c r="K176" s="124"/>
      <c r="L176" s="58"/>
    </row>
    <row r="177" spans="1:12" x14ac:dyDescent="0.25">
      <c r="A177" s="255"/>
      <c r="B177" s="255"/>
      <c r="C177" s="94">
        <v>5</v>
      </c>
      <c r="D177" s="179" t="s">
        <v>183</v>
      </c>
      <c r="E177" s="151"/>
      <c r="F177" s="150"/>
      <c r="G177" s="149"/>
      <c r="H177" s="116">
        <f t="shared" si="16"/>
        <v>0</v>
      </c>
      <c r="I177" s="116"/>
      <c r="J177" s="116"/>
      <c r="K177" s="124"/>
      <c r="L177" s="58"/>
    </row>
    <row r="178" spans="1:12" x14ac:dyDescent="0.25">
      <c r="A178" s="255"/>
      <c r="B178" s="255"/>
      <c r="C178" s="94">
        <v>6</v>
      </c>
      <c r="D178" s="179" t="s">
        <v>183</v>
      </c>
      <c r="E178" s="151"/>
      <c r="F178" s="150"/>
      <c r="G178" s="149"/>
      <c r="H178" s="116">
        <f t="shared" si="16"/>
        <v>0</v>
      </c>
      <c r="I178" s="116"/>
      <c r="J178" s="116"/>
      <c r="K178" s="124"/>
      <c r="L178" s="58"/>
    </row>
    <row r="179" spans="1:12" x14ac:dyDescent="0.25">
      <c r="A179" s="255"/>
      <c r="B179" s="255"/>
      <c r="C179" s="94">
        <v>7</v>
      </c>
      <c r="D179" s="179" t="s">
        <v>183</v>
      </c>
      <c r="E179" s="151"/>
      <c r="F179" s="150"/>
      <c r="G179" s="149"/>
      <c r="H179" s="116">
        <f t="shared" si="16"/>
        <v>0</v>
      </c>
      <c r="I179" s="116"/>
      <c r="J179" s="116"/>
      <c r="K179" s="124"/>
      <c r="L179" s="58"/>
    </row>
    <row r="180" spans="1:12" x14ac:dyDescent="0.25">
      <c r="A180" s="255"/>
      <c r="B180" s="255"/>
      <c r="C180" s="94">
        <v>8</v>
      </c>
      <c r="D180" s="179" t="s">
        <v>183</v>
      </c>
      <c r="E180" s="151"/>
      <c r="F180" s="150"/>
      <c r="G180" s="149"/>
      <c r="H180" s="116">
        <f t="shared" si="16"/>
        <v>0</v>
      </c>
      <c r="I180" s="116"/>
      <c r="J180" s="116"/>
      <c r="K180" s="124"/>
      <c r="L180" s="58"/>
    </row>
    <row r="181" spans="1:12" s="152" customFormat="1" ht="10.5" customHeight="1" x14ac:dyDescent="0.25">
      <c r="B181" s="89"/>
      <c r="C181" s="90"/>
      <c r="D181" s="153"/>
      <c r="E181" s="153"/>
      <c r="F181" s="153"/>
      <c r="G181" s="153"/>
      <c r="H181" s="115">
        <f>COUNTIF(D182:D189,"&lt;&gt;x")*3</f>
        <v>3</v>
      </c>
      <c r="I181" s="119">
        <v>0.2</v>
      </c>
      <c r="J181" s="121">
        <f>I181*SUM(H182:H189)/H181</f>
        <v>0.20000000000000004</v>
      </c>
      <c r="K181" s="123"/>
    </row>
    <row r="182" spans="1:12" ht="16.5" customHeight="1" x14ac:dyDescent="0.25">
      <c r="A182" s="196" t="s">
        <v>92</v>
      </c>
      <c r="B182" s="255"/>
      <c r="C182" s="94">
        <v>1</v>
      </c>
      <c r="D182" s="179"/>
      <c r="E182" s="151"/>
      <c r="F182" s="150"/>
      <c r="G182" s="149" t="s">
        <v>183</v>
      </c>
      <c r="H182" s="116">
        <f>IF(D182="x",0,IF(E182="x",1,IF(F182="x",2,IF(G182="x",3,"Indique"))))</f>
        <v>3</v>
      </c>
      <c r="I182" s="116"/>
      <c r="J182" s="116"/>
      <c r="K182" s="124"/>
      <c r="L182" s="58"/>
    </row>
    <row r="183" spans="1:12" x14ac:dyDescent="0.25">
      <c r="A183" s="255"/>
      <c r="B183" s="255"/>
      <c r="C183" s="94">
        <v>2</v>
      </c>
      <c r="D183" s="179" t="s">
        <v>183</v>
      </c>
      <c r="E183" s="151"/>
      <c r="F183" s="150"/>
      <c r="G183" s="149"/>
      <c r="H183" s="116">
        <f t="shared" ref="H183:H189" si="17">IF(D183="x",0,IF(E183="x",1,IF(F183="x",2,IF(G183="x",3,"Indique"))))</f>
        <v>0</v>
      </c>
      <c r="I183" s="116"/>
      <c r="J183" s="116"/>
      <c r="K183" s="124"/>
      <c r="L183" s="58"/>
    </row>
    <row r="184" spans="1:12" x14ac:dyDescent="0.25">
      <c r="A184" s="255"/>
      <c r="B184" s="255"/>
      <c r="C184" s="94">
        <v>3</v>
      </c>
      <c r="D184" s="179" t="s">
        <v>183</v>
      </c>
      <c r="E184" s="151"/>
      <c r="F184" s="150"/>
      <c r="G184" s="149"/>
      <c r="H184" s="116">
        <f t="shared" si="17"/>
        <v>0</v>
      </c>
      <c r="I184" s="116"/>
      <c r="J184" s="116"/>
      <c r="K184" s="124"/>
      <c r="L184" s="58"/>
    </row>
    <row r="185" spans="1:12" x14ac:dyDescent="0.25">
      <c r="A185" s="255"/>
      <c r="B185" s="255"/>
      <c r="C185" s="94">
        <v>4</v>
      </c>
      <c r="D185" s="179" t="s">
        <v>183</v>
      </c>
      <c r="E185" s="151"/>
      <c r="F185" s="150"/>
      <c r="G185" s="149"/>
      <c r="H185" s="116">
        <f t="shared" si="17"/>
        <v>0</v>
      </c>
      <c r="I185" s="116"/>
      <c r="J185" s="116"/>
      <c r="K185" s="124"/>
      <c r="L185" s="58"/>
    </row>
    <row r="186" spans="1:12" x14ac:dyDescent="0.25">
      <c r="A186" s="255"/>
      <c r="B186" s="255"/>
      <c r="C186" s="94">
        <v>5</v>
      </c>
      <c r="D186" s="179" t="s">
        <v>183</v>
      </c>
      <c r="E186" s="151"/>
      <c r="F186" s="150"/>
      <c r="G186" s="149"/>
      <c r="H186" s="116">
        <f t="shared" si="17"/>
        <v>0</v>
      </c>
      <c r="I186" s="116"/>
      <c r="J186" s="116"/>
      <c r="K186" s="124"/>
      <c r="L186" s="58"/>
    </row>
    <row r="187" spans="1:12" x14ac:dyDescent="0.25">
      <c r="A187" s="255"/>
      <c r="B187" s="255"/>
      <c r="C187" s="94">
        <v>6</v>
      </c>
      <c r="D187" s="179" t="s">
        <v>183</v>
      </c>
      <c r="E187" s="151"/>
      <c r="F187" s="150"/>
      <c r="G187" s="149"/>
      <c r="H187" s="116">
        <f t="shared" si="17"/>
        <v>0</v>
      </c>
      <c r="I187" s="116"/>
      <c r="J187" s="116"/>
      <c r="K187" s="124"/>
      <c r="L187" s="58"/>
    </row>
    <row r="188" spans="1:12" x14ac:dyDescent="0.25">
      <c r="A188" s="255"/>
      <c r="B188" s="255"/>
      <c r="C188" s="94">
        <v>7</v>
      </c>
      <c r="D188" s="179" t="s">
        <v>183</v>
      </c>
      <c r="E188" s="151"/>
      <c r="F188" s="150"/>
      <c r="G188" s="149"/>
      <c r="H188" s="116">
        <f t="shared" si="17"/>
        <v>0</v>
      </c>
      <c r="I188" s="116"/>
      <c r="J188" s="116"/>
      <c r="K188" s="124"/>
      <c r="L188" s="58"/>
    </row>
    <row r="189" spans="1:12" x14ac:dyDescent="0.25">
      <c r="A189" s="255"/>
      <c r="B189" s="255"/>
      <c r="C189" s="94">
        <v>8</v>
      </c>
      <c r="D189" s="179" t="s">
        <v>183</v>
      </c>
      <c r="E189" s="151"/>
      <c r="F189" s="150"/>
      <c r="G189" s="149"/>
      <c r="H189" s="116">
        <f t="shared" si="17"/>
        <v>0</v>
      </c>
      <c r="I189" s="116"/>
      <c r="J189" s="116"/>
      <c r="K189" s="124"/>
      <c r="L189" s="58"/>
    </row>
    <row r="190" spans="1:12" s="152" customFormat="1" ht="10.5" customHeight="1" x14ac:dyDescent="0.25">
      <c r="B190" s="89"/>
      <c r="C190" s="90"/>
      <c r="D190" s="153"/>
      <c r="E190" s="153"/>
      <c r="F190" s="153"/>
      <c r="G190" s="153"/>
      <c r="H190" s="115">
        <f>COUNTIF(D191:D198,"&lt;&gt;x")*3</f>
        <v>3</v>
      </c>
      <c r="I190" s="119">
        <v>0.2</v>
      </c>
      <c r="J190" s="121">
        <f>I190*SUM(H191:H198)/H190</f>
        <v>6.6666666666666666E-2</v>
      </c>
      <c r="K190" s="123"/>
    </row>
    <row r="191" spans="1:12" ht="16.5" customHeight="1" x14ac:dyDescent="0.25">
      <c r="A191" s="196" t="s">
        <v>93</v>
      </c>
      <c r="B191" s="255"/>
      <c r="C191" s="94">
        <v>1</v>
      </c>
      <c r="D191" s="179"/>
      <c r="E191" s="151" t="s">
        <v>183</v>
      </c>
      <c r="F191" s="150"/>
      <c r="G191" s="149"/>
      <c r="H191" s="116">
        <f>IF(D191="x",0,IF(E191="x",1,IF(F191="x",2,IF(G191="x",3,"Indique"))))</f>
        <v>1</v>
      </c>
      <c r="I191" s="116"/>
      <c r="J191" s="116"/>
      <c r="K191" s="124"/>
      <c r="L191" s="58"/>
    </row>
    <row r="192" spans="1:12" x14ac:dyDescent="0.25">
      <c r="A192" s="255"/>
      <c r="B192" s="255"/>
      <c r="C192" s="94">
        <v>2</v>
      </c>
      <c r="D192" s="179" t="s">
        <v>183</v>
      </c>
      <c r="E192" s="151"/>
      <c r="F192" s="150"/>
      <c r="G192" s="149"/>
      <c r="H192" s="116">
        <f t="shared" ref="H192:H198" si="18">IF(D192="x",0,IF(E192="x",1,IF(F192="x",2,IF(G192="x",3,"Indique"))))</f>
        <v>0</v>
      </c>
      <c r="I192" s="116"/>
      <c r="J192" s="116"/>
      <c r="K192" s="124"/>
      <c r="L192" s="58"/>
    </row>
    <row r="193" spans="1:12" x14ac:dyDescent="0.25">
      <c r="A193" s="255"/>
      <c r="B193" s="255"/>
      <c r="C193" s="94">
        <v>3</v>
      </c>
      <c r="D193" s="179" t="s">
        <v>183</v>
      </c>
      <c r="E193" s="151"/>
      <c r="F193" s="150"/>
      <c r="G193" s="149"/>
      <c r="H193" s="116">
        <f t="shared" si="18"/>
        <v>0</v>
      </c>
      <c r="I193" s="116"/>
      <c r="J193" s="116"/>
      <c r="K193" s="124"/>
      <c r="L193" s="58"/>
    </row>
    <row r="194" spans="1:12" x14ac:dyDescent="0.25">
      <c r="A194" s="255"/>
      <c r="B194" s="255"/>
      <c r="C194" s="94">
        <v>4</v>
      </c>
      <c r="D194" s="179" t="s">
        <v>183</v>
      </c>
      <c r="E194" s="151"/>
      <c r="F194" s="150"/>
      <c r="G194" s="149"/>
      <c r="H194" s="116">
        <f t="shared" si="18"/>
        <v>0</v>
      </c>
      <c r="I194" s="116"/>
      <c r="J194" s="116"/>
      <c r="K194" s="124"/>
      <c r="L194" s="58"/>
    </row>
    <row r="195" spans="1:12" x14ac:dyDescent="0.25">
      <c r="A195" s="255"/>
      <c r="B195" s="255"/>
      <c r="C195" s="94">
        <v>5</v>
      </c>
      <c r="D195" s="179" t="s">
        <v>183</v>
      </c>
      <c r="E195" s="151"/>
      <c r="F195" s="150"/>
      <c r="G195" s="149"/>
      <c r="H195" s="116">
        <f t="shared" si="18"/>
        <v>0</v>
      </c>
      <c r="I195" s="116"/>
      <c r="J195" s="116"/>
      <c r="K195" s="124"/>
      <c r="L195" s="58"/>
    </row>
    <row r="196" spans="1:12" x14ac:dyDescent="0.25">
      <c r="A196" s="255"/>
      <c r="B196" s="255"/>
      <c r="C196" s="94">
        <v>6</v>
      </c>
      <c r="D196" s="179" t="s">
        <v>183</v>
      </c>
      <c r="E196" s="151"/>
      <c r="F196" s="150"/>
      <c r="G196" s="149"/>
      <c r="H196" s="116">
        <f t="shared" si="18"/>
        <v>0</v>
      </c>
      <c r="I196" s="116"/>
      <c r="J196" s="116"/>
      <c r="K196" s="124"/>
      <c r="L196" s="58"/>
    </row>
    <row r="197" spans="1:12" x14ac:dyDescent="0.25">
      <c r="A197" s="255"/>
      <c r="B197" s="255"/>
      <c r="C197" s="94">
        <v>7</v>
      </c>
      <c r="D197" s="179" t="s">
        <v>183</v>
      </c>
      <c r="E197" s="151"/>
      <c r="F197" s="150"/>
      <c r="G197" s="149"/>
      <c r="H197" s="116">
        <f t="shared" si="18"/>
        <v>0</v>
      </c>
      <c r="I197" s="116"/>
      <c r="J197" s="116"/>
      <c r="K197" s="124"/>
      <c r="L197" s="58"/>
    </row>
    <row r="198" spans="1:12" x14ac:dyDescent="0.25">
      <c r="A198" s="255"/>
      <c r="B198" s="255"/>
      <c r="C198" s="94">
        <v>8</v>
      </c>
      <c r="D198" s="179" t="s">
        <v>183</v>
      </c>
      <c r="E198" s="151"/>
      <c r="F198" s="150"/>
      <c r="G198" s="149"/>
      <c r="H198" s="116">
        <f t="shared" si="18"/>
        <v>0</v>
      </c>
      <c r="I198" s="116"/>
      <c r="J198" s="116"/>
      <c r="K198" s="124"/>
      <c r="L198" s="58"/>
    </row>
    <row r="199" spans="1:12" s="152" customFormat="1" ht="10.5" customHeight="1" x14ac:dyDescent="0.25">
      <c r="B199" s="89"/>
      <c r="C199" s="90"/>
      <c r="D199" s="153"/>
      <c r="E199" s="153"/>
      <c r="F199" s="153"/>
      <c r="G199" s="153"/>
      <c r="H199" s="115">
        <f>COUNTIF(D200:D207,"&lt;&gt;x")*3</f>
        <v>3</v>
      </c>
      <c r="I199" s="119">
        <v>0.2</v>
      </c>
      <c r="J199" s="121">
        <f>I199*SUM(H200:H207)/H199</f>
        <v>0.20000000000000004</v>
      </c>
      <c r="K199" s="123"/>
    </row>
    <row r="200" spans="1:12" ht="16.5" customHeight="1" x14ac:dyDescent="0.25">
      <c r="A200" s="196" t="s">
        <v>94</v>
      </c>
      <c r="B200" s="255"/>
      <c r="C200" s="94">
        <v>1</v>
      </c>
      <c r="D200" s="179"/>
      <c r="E200" s="151"/>
      <c r="F200" s="150"/>
      <c r="G200" s="149" t="s">
        <v>183</v>
      </c>
      <c r="H200" s="116">
        <f>IF(D200="x",0,IF(E200="x",1,IF(F200="x",2,IF(G200="x",3,"Indique"))))</f>
        <v>3</v>
      </c>
      <c r="I200" s="116"/>
      <c r="J200" s="116"/>
      <c r="K200" s="124"/>
      <c r="L200" s="58"/>
    </row>
    <row r="201" spans="1:12" x14ac:dyDescent="0.25">
      <c r="A201" s="255"/>
      <c r="B201" s="255"/>
      <c r="C201" s="94">
        <v>2</v>
      </c>
      <c r="D201" s="179" t="s">
        <v>183</v>
      </c>
      <c r="E201" s="151"/>
      <c r="F201" s="150"/>
      <c r="G201" s="149"/>
      <c r="H201" s="116">
        <f t="shared" ref="H201:H207" si="19">IF(D201="x",0,IF(E201="x",1,IF(F201="x",2,IF(G201="x",3,"Indique"))))</f>
        <v>0</v>
      </c>
      <c r="I201" s="116"/>
      <c r="J201" s="116"/>
      <c r="K201" s="124"/>
      <c r="L201" s="58"/>
    </row>
    <row r="202" spans="1:12" x14ac:dyDescent="0.25">
      <c r="A202" s="255"/>
      <c r="B202" s="255"/>
      <c r="C202" s="94">
        <v>3</v>
      </c>
      <c r="D202" s="179" t="s">
        <v>183</v>
      </c>
      <c r="E202" s="151"/>
      <c r="F202" s="150"/>
      <c r="G202" s="149"/>
      <c r="H202" s="116">
        <f t="shared" si="19"/>
        <v>0</v>
      </c>
      <c r="I202" s="116"/>
      <c r="J202" s="116"/>
      <c r="K202" s="124"/>
      <c r="L202" s="58"/>
    </row>
    <row r="203" spans="1:12" x14ac:dyDescent="0.25">
      <c r="A203" s="255"/>
      <c r="B203" s="255"/>
      <c r="C203" s="94">
        <v>4</v>
      </c>
      <c r="D203" s="179" t="s">
        <v>183</v>
      </c>
      <c r="E203" s="151"/>
      <c r="F203" s="150"/>
      <c r="G203" s="149"/>
      <c r="H203" s="116">
        <f t="shared" si="19"/>
        <v>0</v>
      </c>
      <c r="I203" s="116"/>
      <c r="J203" s="116"/>
      <c r="K203" s="124"/>
      <c r="L203" s="58"/>
    </row>
    <row r="204" spans="1:12" x14ac:dyDescent="0.25">
      <c r="A204" s="255"/>
      <c r="B204" s="255"/>
      <c r="C204" s="94">
        <v>5</v>
      </c>
      <c r="D204" s="179" t="s">
        <v>183</v>
      </c>
      <c r="E204" s="151"/>
      <c r="F204" s="150"/>
      <c r="G204" s="149"/>
      <c r="H204" s="116">
        <f t="shared" si="19"/>
        <v>0</v>
      </c>
      <c r="I204" s="116"/>
      <c r="J204" s="116"/>
      <c r="K204" s="124"/>
      <c r="L204" s="58"/>
    </row>
    <row r="205" spans="1:12" x14ac:dyDescent="0.25">
      <c r="A205" s="255"/>
      <c r="B205" s="255"/>
      <c r="C205" s="94">
        <v>6</v>
      </c>
      <c r="D205" s="179" t="s">
        <v>183</v>
      </c>
      <c r="E205" s="151"/>
      <c r="F205" s="150"/>
      <c r="G205" s="149"/>
      <c r="H205" s="116">
        <f t="shared" si="19"/>
        <v>0</v>
      </c>
      <c r="I205" s="116"/>
      <c r="J205" s="116"/>
      <c r="K205" s="124"/>
      <c r="L205" s="58"/>
    </row>
    <row r="206" spans="1:12" x14ac:dyDescent="0.25">
      <c r="A206" s="255"/>
      <c r="B206" s="255"/>
      <c r="C206" s="94">
        <v>7</v>
      </c>
      <c r="D206" s="179" t="s">
        <v>183</v>
      </c>
      <c r="E206" s="151"/>
      <c r="F206" s="150"/>
      <c r="G206" s="149"/>
      <c r="H206" s="116">
        <f t="shared" si="19"/>
        <v>0</v>
      </c>
      <c r="I206" s="116"/>
      <c r="J206" s="116"/>
      <c r="K206" s="124"/>
      <c r="L206" s="58"/>
    </row>
    <row r="207" spans="1:12" x14ac:dyDescent="0.25">
      <c r="A207" s="255"/>
      <c r="B207" s="255"/>
      <c r="C207" s="94">
        <v>8</v>
      </c>
      <c r="D207" s="179" t="s">
        <v>183</v>
      </c>
      <c r="E207" s="151"/>
      <c r="F207" s="150"/>
      <c r="G207" s="149"/>
      <c r="H207" s="116">
        <f t="shared" si="19"/>
        <v>0</v>
      </c>
      <c r="I207" s="116"/>
      <c r="J207" s="116"/>
      <c r="K207" s="124"/>
      <c r="L207" s="58"/>
    </row>
    <row r="208" spans="1:12" s="168" customFormat="1" ht="8.25" customHeight="1" x14ac:dyDescent="0.25">
      <c r="A208" s="111"/>
      <c r="B208" s="111"/>
      <c r="C208" s="103"/>
      <c r="D208" s="104"/>
      <c r="E208" s="104"/>
      <c r="F208" s="104"/>
      <c r="G208" s="104"/>
      <c r="H208" s="120"/>
      <c r="I208" s="120"/>
      <c r="J208" s="120"/>
      <c r="K208" s="125"/>
      <c r="L208" s="167"/>
    </row>
    <row r="209" spans="1:12" x14ac:dyDescent="0.25">
      <c r="B209" s="267"/>
      <c r="C209" s="268"/>
      <c r="D209" s="264">
        <f>J199+J190+J181+J172+J163</f>
        <v>0.66666666666666674</v>
      </c>
      <c r="E209" s="265"/>
      <c r="F209" s="265"/>
      <c r="G209" s="266"/>
      <c r="H209" s="116"/>
      <c r="I209" s="115"/>
      <c r="J209" s="119">
        <f>D209*0.1</f>
        <v>6.666666666666668E-2</v>
      </c>
      <c r="K209" s="124"/>
      <c r="L209" s="58"/>
    </row>
    <row r="210" spans="1:12" ht="7.15" customHeight="1" x14ac:dyDescent="0.25">
      <c r="B210" s="58"/>
      <c r="C210" s="100"/>
      <c r="D210" s="98"/>
      <c r="E210" s="98"/>
      <c r="F210" s="98"/>
      <c r="G210" s="98"/>
      <c r="H210" s="116"/>
      <c r="I210" s="116"/>
      <c r="J210" s="116"/>
      <c r="K210" s="124"/>
      <c r="L210" s="58"/>
    </row>
    <row r="211" spans="1:12" ht="16.5" customHeight="1" x14ac:dyDescent="0.25">
      <c r="A211" s="200" t="s">
        <v>95</v>
      </c>
      <c r="B211" s="255"/>
      <c r="C211" s="247" t="s">
        <v>165</v>
      </c>
      <c r="D211" s="210" t="s">
        <v>164</v>
      </c>
      <c r="E211" s="210"/>
      <c r="F211" s="210"/>
      <c r="G211" s="210"/>
      <c r="H211" s="116"/>
      <c r="I211" s="116"/>
      <c r="J211" s="116"/>
      <c r="K211" s="124"/>
      <c r="L211" s="58"/>
    </row>
    <row r="212" spans="1:12" x14ac:dyDescent="0.25">
      <c r="A212" s="255"/>
      <c r="B212" s="255"/>
      <c r="C212" s="247"/>
      <c r="D212" s="71" t="s">
        <v>159</v>
      </c>
      <c r="E212" s="80" t="s">
        <v>161</v>
      </c>
      <c r="F212" s="80" t="s">
        <v>166</v>
      </c>
      <c r="G212" s="80" t="s">
        <v>163</v>
      </c>
      <c r="H212" s="116">
        <f>COUNTIF(D213:D220,"&lt;&gt;x")*3</f>
        <v>3</v>
      </c>
      <c r="I212" s="117">
        <v>0.33333000000000002</v>
      </c>
      <c r="J212" s="118">
        <f>I212*SUM(H213:H220)/H212</f>
        <v>0.22222</v>
      </c>
      <c r="K212" s="124"/>
      <c r="L212" s="58"/>
    </row>
    <row r="213" spans="1:12" ht="16.5" customHeight="1" x14ac:dyDescent="0.25">
      <c r="A213" s="196" t="s">
        <v>96</v>
      </c>
      <c r="B213" s="255"/>
      <c r="C213" s="94">
        <v>1</v>
      </c>
      <c r="D213" s="179"/>
      <c r="E213" s="151"/>
      <c r="F213" s="150" t="s">
        <v>183</v>
      </c>
      <c r="G213" s="149"/>
      <c r="H213" s="116">
        <f>IF(D213="x",0,IF(E213="x",1,IF(F213="x",2,IF(G213="x",3,"Indique"))))</f>
        <v>2</v>
      </c>
      <c r="I213" s="116"/>
      <c r="J213" s="116"/>
      <c r="K213" s="124"/>
      <c r="L213" s="58"/>
    </row>
    <row r="214" spans="1:12" x14ac:dyDescent="0.25">
      <c r="A214" s="255"/>
      <c r="B214" s="255"/>
      <c r="C214" s="94">
        <v>2</v>
      </c>
      <c r="D214" s="179" t="s">
        <v>183</v>
      </c>
      <c r="E214" s="151"/>
      <c r="F214" s="150"/>
      <c r="G214" s="149"/>
      <c r="H214" s="116">
        <f t="shared" ref="H214:H220" si="20">IF(D214="x",0,IF(E214="x",1,IF(F214="x",2,IF(G214="x",3,"Indique"))))</f>
        <v>0</v>
      </c>
      <c r="I214" s="116"/>
      <c r="J214" s="116"/>
      <c r="K214" s="124"/>
      <c r="L214" s="58"/>
    </row>
    <row r="215" spans="1:12" x14ac:dyDescent="0.25">
      <c r="A215" s="255"/>
      <c r="B215" s="255"/>
      <c r="C215" s="94">
        <v>3</v>
      </c>
      <c r="D215" s="179" t="s">
        <v>183</v>
      </c>
      <c r="E215" s="151"/>
      <c r="F215" s="150"/>
      <c r="G215" s="149"/>
      <c r="H215" s="116">
        <f t="shared" si="20"/>
        <v>0</v>
      </c>
      <c r="I215" s="116"/>
      <c r="J215" s="116"/>
      <c r="K215" s="124"/>
      <c r="L215" s="58"/>
    </row>
    <row r="216" spans="1:12" x14ac:dyDescent="0.25">
      <c r="A216" s="255"/>
      <c r="B216" s="255"/>
      <c r="C216" s="94">
        <v>4</v>
      </c>
      <c r="D216" s="179" t="s">
        <v>183</v>
      </c>
      <c r="E216" s="151"/>
      <c r="F216" s="150"/>
      <c r="G216" s="149"/>
      <c r="H216" s="116">
        <f t="shared" si="20"/>
        <v>0</v>
      </c>
      <c r="I216" s="116"/>
      <c r="J216" s="116"/>
      <c r="K216" s="124"/>
      <c r="L216" s="58"/>
    </row>
    <row r="217" spans="1:12" x14ac:dyDescent="0.25">
      <c r="A217" s="255"/>
      <c r="B217" s="255"/>
      <c r="C217" s="94">
        <v>5</v>
      </c>
      <c r="D217" s="179" t="s">
        <v>183</v>
      </c>
      <c r="E217" s="151"/>
      <c r="F217" s="150"/>
      <c r="G217" s="149"/>
      <c r="H217" s="116">
        <f t="shared" si="20"/>
        <v>0</v>
      </c>
      <c r="I217" s="116"/>
      <c r="J217" s="116"/>
      <c r="K217" s="124"/>
      <c r="L217" s="58"/>
    </row>
    <row r="218" spans="1:12" x14ac:dyDescent="0.25">
      <c r="A218" s="255"/>
      <c r="B218" s="255"/>
      <c r="C218" s="94">
        <v>6</v>
      </c>
      <c r="D218" s="179" t="s">
        <v>183</v>
      </c>
      <c r="E218" s="151"/>
      <c r="F218" s="150"/>
      <c r="G218" s="149"/>
      <c r="H218" s="116">
        <f t="shared" si="20"/>
        <v>0</v>
      </c>
      <c r="I218" s="116"/>
      <c r="J218" s="116"/>
      <c r="K218" s="124"/>
      <c r="L218" s="58"/>
    </row>
    <row r="219" spans="1:12" x14ac:dyDescent="0.25">
      <c r="A219" s="255"/>
      <c r="B219" s="255"/>
      <c r="C219" s="94">
        <v>7</v>
      </c>
      <c r="D219" s="179" t="s">
        <v>183</v>
      </c>
      <c r="E219" s="151"/>
      <c r="F219" s="150"/>
      <c r="G219" s="149"/>
      <c r="H219" s="116">
        <f t="shared" si="20"/>
        <v>0</v>
      </c>
      <c r="I219" s="116"/>
      <c r="J219" s="116"/>
      <c r="K219" s="124"/>
      <c r="L219" s="58"/>
    </row>
    <row r="220" spans="1:12" x14ac:dyDescent="0.25">
      <c r="A220" s="255"/>
      <c r="B220" s="255"/>
      <c r="C220" s="94">
        <v>8</v>
      </c>
      <c r="D220" s="179" t="s">
        <v>183</v>
      </c>
      <c r="E220" s="151"/>
      <c r="F220" s="150"/>
      <c r="G220" s="149"/>
      <c r="H220" s="116">
        <f t="shared" si="20"/>
        <v>0</v>
      </c>
      <c r="I220" s="116"/>
      <c r="J220" s="116"/>
      <c r="K220" s="124"/>
      <c r="L220" s="58"/>
    </row>
    <row r="221" spans="1:12" s="152" customFormat="1" ht="10.5" customHeight="1" x14ac:dyDescent="0.25">
      <c r="B221" s="89"/>
      <c r="C221" s="90"/>
      <c r="D221" s="153"/>
      <c r="E221" s="153"/>
      <c r="F221" s="153"/>
      <c r="G221" s="153"/>
      <c r="H221" s="115">
        <f>COUNTIF(D222:D229,"&lt;&gt;x")*3</f>
        <v>3</v>
      </c>
      <c r="I221" s="119">
        <v>0.33333000000000002</v>
      </c>
      <c r="J221" s="121">
        <f>I221*SUM(H222:H229)/H221</f>
        <v>0.22222</v>
      </c>
      <c r="K221" s="123"/>
    </row>
    <row r="222" spans="1:12" ht="16.5" customHeight="1" x14ac:dyDescent="0.25">
      <c r="A222" s="196" t="s">
        <v>97</v>
      </c>
      <c r="B222" s="255"/>
      <c r="C222" s="94">
        <v>1</v>
      </c>
      <c r="D222" s="179"/>
      <c r="E222" s="151"/>
      <c r="F222" s="150" t="s">
        <v>183</v>
      </c>
      <c r="G222" s="149"/>
      <c r="H222" s="116">
        <f>IF(D222="x",0,IF(E222="x",1,IF(F222="x",2,IF(G222="x",3,"Indique"))))</f>
        <v>2</v>
      </c>
      <c r="I222" s="116"/>
      <c r="J222" s="116"/>
      <c r="K222" s="124"/>
      <c r="L222" s="58"/>
    </row>
    <row r="223" spans="1:12" x14ac:dyDescent="0.25">
      <c r="A223" s="255"/>
      <c r="B223" s="255"/>
      <c r="C223" s="94">
        <v>2</v>
      </c>
      <c r="D223" s="179" t="s">
        <v>183</v>
      </c>
      <c r="E223" s="151"/>
      <c r="F223" s="150"/>
      <c r="G223" s="149"/>
      <c r="H223" s="116">
        <f t="shared" ref="H223:H229" si="21">IF(D223="x",0,IF(E223="x",1,IF(F223="x",2,IF(G223="x",3,"Indique"))))</f>
        <v>0</v>
      </c>
      <c r="I223" s="116"/>
      <c r="J223" s="116"/>
      <c r="K223" s="124"/>
      <c r="L223" s="58"/>
    </row>
    <row r="224" spans="1:12" x14ac:dyDescent="0.25">
      <c r="A224" s="255"/>
      <c r="B224" s="255"/>
      <c r="C224" s="94">
        <v>3</v>
      </c>
      <c r="D224" s="179" t="s">
        <v>183</v>
      </c>
      <c r="E224" s="151"/>
      <c r="F224" s="150"/>
      <c r="G224" s="149"/>
      <c r="H224" s="116">
        <f t="shared" si="21"/>
        <v>0</v>
      </c>
      <c r="I224" s="116"/>
      <c r="J224" s="116"/>
      <c r="K224" s="124"/>
      <c r="L224" s="58"/>
    </row>
    <row r="225" spans="1:12" x14ac:dyDescent="0.25">
      <c r="A225" s="255"/>
      <c r="B225" s="255"/>
      <c r="C225" s="94">
        <v>4</v>
      </c>
      <c r="D225" s="179" t="s">
        <v>183</v>
      </c>
      <c r="E225" s="151"/>
      <c r="F225" s="150"/>
      <c r="G225" s="149"/>
      <c r="H225" s="116">
        <f t="shared" si="21"/>
        <v>0</v>
      </c>
      <c r="I225" s="116"/>
      <c r="J225" s="116"/>
      <c r="K225" s="124"/>
      <c r="L225" s="58"/>
    </row>
    <row r="226" spans="1:12" x14ac:dyDescent="0.25">
      <c r="A226" s="255"/>
      <c r="B226" s="255"/>
      <c r="C226" s="94">
        <v>5</v>
      </c>
      <c r="D226" s="179" t="s">
        <v>183</v>
      </c>
      <c r="E226" s="151"/>
      <c r="F226" s="150"/>
      <c r="G226" s="149"/>
      <c r="H226" s="116">
        <f t="shared" si="21"/>
        <v>0</v>
      </c>
      <c r="I226" s="116"/>
      <c r="J226" s="116"/>
      <c r="K226" s="124"/>
      <c r="L226" s="58"/>
    </row>
    <row r="227" spans="1:12" x14ac:dyDescent="0.25">
      <c r="A227" s="255"/>
      <c r="B227" s="255"/>
      <c r="C227" s="94">
        <v>6</v>
      </c>
      <c r="D227" s="179" t="s">
        <v>183</v>
      </c>
      <c r="E227" s="151"/>
      <c r="F227" s="150"/>
      <c r="G227" s="149"/>
      <c r="H227" s="116">
        <f t="shared" si="21"/>
        <v>0</v>
      </c>
      <c r="I227" s="116"/>
      <c r="J227" s="116"/>
      <c r="K227" s="124"/>
      <c r="L227" s="58"/>
    </row>
    <row r="228" spans="1:12" x14ac:dyDescent="0.25">
      <c r="A228" s="255"/>
      <c r="B228" s="255"/>
      <c r="C228" s="94">
        <v>7</v>
      </c>
      <c r="D228" s="179" t="s">
        <v>183</v>
      </c>
      <c r="E228" s="151"/>
      <c r="F228" s="150"/>
      <c r="G228" s="149"/>
      <c r="H228" s="116">
        <f t="shared" si="21"/>
        <v>0</v>
      </c>
      <c r="I228" s="116"/>
      <c r="J228" s="116"/>
      <c r="K228" s="124"/>
      <c r="L228" s="58"/>
    </row>
    <row r="229" spans="1:12" x14ac:dyDescent="0.25">
      <c r="A229" s="255"/>
      <c r="B229" s="255"/>
      <c r="C229" s="94">
        <v>8</v>
      </c>
      <c r="D229" s="179" t="s">
        <v>183</v>
      </c>
      <c r="E229" s="151"/>
      <c r="F229" s="150"/>
      <c r="G229" s="149"/>
      <c r="H229" s="116">
        <f t="shared" si="21"/>
        <v>0</v>
      </c>
      <c r="I229" s="116"/>
      <c r="J229" s="116"/>
      <c r="K229" s="124"/>
      <c r="L229" s="58"/>
    </row>
    <row r="230" spans="1:12" s="152" customFormat="1" ht="10.5" customHeight="1" x14ac:dyDescent="0.25">
      <c r="B230" s="89"/>
      <c r="C230" s="90"/>
      <c r="D230" s="153"/>
      <c r="E230" s="153"/>
      <c r="F230" s="153"/>
      <c r="G230" s="153"/>
      <c r="H230" s="115">
        <f>COUNTIF(D231:D238,"&lt;&gt;x")*3</f>
        <v>3</v>
      </c>
      <c r="I230" s="119">
        <v>0.33333000000000002</v>
      </c>
      <c r="J230" s="121">
        <f>I230*SUM(H231:H238)/H230</f>
        <v>0.33333000000000002</v>
      </c>
      <c r="K230" s="123"/>
    </row>
    <row r="231" spans="1:12" ht="16.5" customHeight="1" x14ac:dyDescent="0.25">
      <c r="A231" s="196" t="s">
        <v>98</v>
      </c>
      <c r="B231" s="255"/>
      <c r="C231" s="94">
        <v>1</v>
      </c>
      <c r="D231" s="179"/>
      <c r="E231" s="151"/>
      <c r="F231" s="150"/>
      <c r="G231" s="149" t="s">
        <v>183</v>
      </c>
      <c r="H231" s="116">
        <f>IF(D231="x",0,IF(E231="x",1,IF(F231="x",2,IF(G231="x",3,"Indique"))))</f>
        <v>3</v>
      </c>
      <c r="I231" s="116"/>
      <c r="J231" s="116"/>
      <c r="K231" s="124"/>
      <c r="L231" s="58"/>
    </row>
    <row r="232" spans="1:12" x14ac:dyDescent="0.25">
      <c r="A232" s="255"/>
      <c r="B232" s="255"/>
      <c r="C232" s="94">
        <v>2</v>
      </c>
      <c r="D232" s="179" t="s">
        <v>183</v>
      </c>
      <c r="E232" s="151"/>
      <c r="F232" s="150"/>
      <c r="G232" s="149"/>
      <c r="H232" s="116">
        <f t="shared" ref="H232:H238" si="22">IF(D232="x",0,IF(E232="x",1,IF(F232="x",2,IF(G232="x",3,"Indique"))))</f>
        <v>0</v>
      </c>
      <c r="I232" s="116"/>
      <c r="J232" s="116"/>
      <c r="K232" s="124"/>
      <c r="L232" s="58"/>
    </row>
    <row r="233" spans="1:12" x14ac:dyDescent="0.25">
      <c r="A233" s="255"/>
      <c r="B233" s="255"/>
      <c r="C233" s="94">
        <v>3</v>
      </c>
      <c r="D233" s="179" t="s">
        <v>183</v>
      </c>
      <c r="E233" s="151"/>
      <c r="F233" s="150"/>
      <c r="G233" s="149"/>
      <c r="H233" s="116">
        <f t="shared" si="22"/>
        <v>0</v>
      </c>
      <c r="I233" s="116"/>
      <c r="J233" s="116"/>
      <c r="K233" s="124"/>
      <c r="L233" s="58"/>
    </row>
    <row r="234" spans="1:12" x14ac:dyDescent="0.25">
      <c r="A234" s="255"/>
      <c r="B234" s="255"/>
      <c r="C234" s="94">
        <v>4</v>
      </c>
      <c r="D234" s="179" t="s">
        <v>183</v>
      </c>
      <c r="E234" s="151"/>
      <c r="F234" s="150"/>
      <c r="G234" s="149"/>
      <c r="H234" s="116">
        <f t="shared" si="22"/>
        <v>0</v>
      </c>
      <c r="I234" s="116"/>
      <c r="J234" s="116"/>
      <c r="K234" s="124"/>
      <c r="L234" s="58"/>
    </row>
    <row r="235" spans="1:12" x14ac:dyDescent="0.25">
      <c r="A235" s="255"/>
      <c r="B235" s="255"/>
      <c r="C235" s="94">
        <v>5</v>
      </c>
      <c r="D235" s="179" t="s">
        <v>183</v>
      </c>
      <c r="E235" s="151"/>
      <c r="F235" s="150"/>
      <c r="G235" s="149"/>
      <c r="H235" s="116">
        <f t="shared" si="22"/>
        <v>0</v>
      </c>
      <c r="I235" s="116"/>
      <c r="J235" s="116"/>
      <c r="K235" s="124"/>
      <c r="L235" s="58"/>
    </row>
    <row r="236" spans="1:12" x14ac:dyDescent="0.25">
      <c r="A236" s="255"/>
      <c r="B236" s="255"/>
      <c r="C236" s="94">
        <v>6</v>
      </c>
      <c r="D236" s="179" t="s">
        <v>183</v>
      </c>
      <c r="E236" s="151"/>
      <c r="F236" s="150"/>
      <c r="G236" s="149"/>
      <c r="H236" s="116">
        <f t="shared" si="22"/>
        <v>0</v>
      </c>
      <c r="I236" s="116"/>
      <c r="J236" s="116"/>
      <c r="K236" s="124"/>
      <c r="L236" s="58"/>
    </row>
    <row r="237" spans="1:12" x14ac:dyDescent="0.25">
      <c r="A237" s="255"/>
      <c r="B237" s="255"/>
      <c r="C237" s="94">
        <v>7</v>
      </c>
      <c r="D237" s="179" t="s">
        <v>183</v>
      </c>
      <c r="E237" s="151"/>
      <c r="F237" s="150"/>
      <c r="G237" s="149"/>
      <c r="H237" s="116">
        <f t="shared" si="22"/>
        <v>0</v>
      </c>
      <c r="I237" s="116"/>
      <c r="J237" s="116"/>
      <c r="K237" s="124"/>
      <c r="L237" s="58"/>
    </row>
    <row r="238" spans="1:12" x14ac:dyDescent="0.25">
      <c r="A238" s="255"/>
      <c r="B238" s="255"/>
      <c r="C238" s="94">
        <v>8</v>
      </c>
      <c r="D238" s="179" t="s">
        <v>183</v>
      </c>
      <c r="E238" s="151"/>
      <c r="F238" s="150"/>
      <c r="G238" s="149"/>
      <c r="H238" s="116">
        <f t="shared" si="22"/>
        <v>0</v>
      </c>
      <c r="I238" s="116"/>
      <c r="J238" s="116"/>
      <c r="K238" s="124"/>
      <c r="L238" s="58"/>
    </row>
    <row r="239" spans="1:12" s="168" customFormat="1" ht="6.75" customHeight="1" x14ac:dyDescent="0.25">
      <c r="A239" s="111"/>
      <c r="B239" s="111"/>
      <c r="C239" s="103"/>
      <c r="D239" s="104"/>
      <c r="E239" s="104"/>
      <c r="F239" s="104"/>
      <c r="G239" s="104"/>
      <c r="H239" s="120"/>
      <c r="I239" s="120"/>
      <c r="J239" s="120"/>
      <c r="K239" s="125"/>
      <c r="L239" s="167"/>
    </row>
    <row r="240" spans="1:12" x14ac:dyDescent="0.25">
      <c r="B240" s="267"/>
      <c r="C240" s="267"/>
      <c r="D240" s="264">
        <f>J230+J221+J212</f>
        <v>0.77776999999999996</v>
      </c>
      <c r="E240" s="270"/>
      <c r="F240" s="270"/>
      <c r="G240" s="271"/>
      <c r="H240" s="116"/>
      <c r="I240" s="115"/>
      <c r="J240" s="119">
        <f>D240*0.1</f>
        <v>7.7776999999999999E-2</v>
      </c>
      <c r="K240" s="124"/>
      <c r="L240" s="58"/>
    </row>
    <row r="241" spans="1:12" ht="7.15" customHeight="1" x14ac:dyDescent="0.25">
      <c r="B241" s="58"/>
      <c r="C241" s="100"/>
      <c r="D241" s="98"/>
      <c r="E241" s="98"/>
      <c r="F241" s="98"/>
      <c r="G241" s="98"/>
      <c r="H241" s="116"/>
      <c r="I241" s="116"/>
      <c r="J241" s="116"/>
      <c r="K241" s="124"/>
      <c r="L241" s="58"/>
    </row>
    <row r="242" spans="1:12" ht="14.45" customHeight="1" x14ac:dyDescent="0.25">
      <c r="A242" s="200" t="s">
        <v>99</v>
      </c>
      <c r="B242" s="255"/>
      <c r="C242" s="255"/>
      <c r="D242" s="210" t="s">
        <v>164</v>
      </c>
      <c r="E242" s="210"/>
      <c r="F242" s="210"/>
      <c r="G242" s="210"/>
      <c r="H242" s="116"/>
      <c r="I242" s="116"/>
      <c r="J242" s="116"/>
      <c r="K242" s="124"/>
      <c r="L242" s="58"/>
    </row>
    <row r="243" spans="1:12" ht="16.899999999999999" customHeight="1" x14ac:dyDescent="0.25">
      <c r="A243" s="255"/>
      <c r="B243" s="255"/>
      <c r="C243" s="255"/>
      <c r="D243" s="71" t="s">
        <v>159</v>
      </c>
      <c r="E243" s="80" t="s">
        <v>161</v>
      </c>
      <c r="F243" s="80" t="s">
        <v>166</v>
      </c>
      <c r="G243" s="80" t="s">
        <v>163</v>
      </c>
      <c r="H243" s="116">
        <v>12</v>
      </c>
      <c r="I243" s="117">
        <v>0.15</v>
      </c>
      <c r="J243" s="117">
        <f>I243*SUM(H244:H248)/H243</f>
        <v>7.4999999999999997E-2</v>
      </c>
      <c r="K243" s="124"/>
      <c r="L243" s="58"/>
    </row>
    <row r="244" spans="1:12" ht="16.899999999999999" customHeight="1" x14ac:dyDescent="0.25">
      <c r="A244" s="196" t="s">
        <v>100</v>
      </c>
      <c r="B244" s="196"/>
      <c r="C244" s="196"/>
      <c r="D244" s="179" t="s">
        <v>183</v>
      </c>
      <c r="E244" s="151"/>
      <c r="F244" s="150"/>
      <c r="G244" s="149"/>
      <c r="H244" s="116">
        <f t="shared" ref="H244:H247" si="23">IF(D244="x",0,IF(E244="x",1,IF(F244="x",2,IF(G244="x",3,"Indique"))))</f>
        <v>0</v>
      </c>
      <c r="I244" s="116"/>
      <c r="J244" s="116"/>
      <c r="K244" s="124"/>
      <c r="L244" s="58"/>
    </row>
    <row r="245" spans="1:12" ht="16.899999999999999" customHeight="1" x14ac:dyDescent="0.25">
      <c r="A245" s="196" t="s">
        <v>101</v>
      </c>
      <c r="B245" s="196"/>
      <c r="C245" s="196"/>
      <c r="D245" s="179"/>
      <c r="E245" s="151"/>
      <c r="F245" s="150"/>
      <c r="G245" s="149" t="s">
        <v>183</v>
      </c>
      <c r="H245" s="116">
        <f t="shared" si="23"/>
        <v>3</v>
      </c>
      <c r="I245" s="116"/>
      <c r="J245" s="116"/>
      <c r="K245" s="124"/>
      <c r="L245" s="58"/>
    </row>
    <row r="246" spans="1:12" ht="25.15" customHeight="1" x14ac:dyDescent="0.25">
      <c r="A246" s="196" t="s">
        <v>102</v>
      </c>
      <c r="B246" s="256"/>
      <c r="C246" s="256"/>
      <c r="D246" s="179"/>
      <c r="E246" s="151"/>
      <c r="F246" s="150"/>
      <c r="G246" s="149" t="s">
        <v>183</v>
      </c>
      <c r="H246" s="116">
        <f t="shared" si="23"/>
        <v>3</v>
      </c>
      <c r="I246" s="115"/>
      <c r="J246" s="115"/>
      <c r="K246" s="124"/>
      <c r="L246" s="58"/>
    </row>
    <row r="247" spans="1:12" ht="16.899999999999999" customHeight="1" x14ac:dyDescent="0.25">
      <c r="A247" s="196" t="s">
        <v>103</v>
      </c>
      <c r="B247" s="256"/>
      <c r="C247" s="256"/>
      <c r="D247" s="179" t="s">
        <v>183</v>
      </c>
      <c r="E247" s="151"/>
      <c r="F247" s="150"/>
      <c r="G247" s="149"/>
      <c r="H247" s="116">
        <f t="shared" si="23"/>
        <v>0</v>
      </c>
      <c r="I247" s="115"/>
      <c r="J247" s="115"/>
      <c r="K247" s="124"/>
      <c r="L247" s="58"/>
    </row>
    <row r="248" spans="1:12" x14ac:dyDescent="0.25">
      <c r="A248" s="257"/>
      <c r="B248" s="258"/>
      <c r="C248" s="259"/>
      <c r="D248" s="264">
        <f>SUM(H244:H247)/H243</f>
        <v>0.5</v>
      </c>
      <c r="E248" s="270"/>
      <c r="F248" s="270"/>
      <c r="G248" s="271"/>
      <c r="H248" s="116"/>
      <c r="I248" s="115"/>
      <c r="J248" s="119">
        <f>D248*0.15</f>
        <v>7.4999999999999997E-2</v>
      </c>
      <c r="K248" s="124"/>
      <c r="L248" s="58"/>
    </row>
    <row r="249" spans="1:12" ht="7.15" customHeight="1" x14ac:dyDescent="0.25">
      <c r="B249" s="58"/>
      <c r="C249" s="100"/>
      <c r="D249" s="98"/>
      <c r="E249" s="98"/>
      <c r="F249" s="98"/>
      <c r="G249" s="98"/>
      <c r="H249" s="116"/>
      <c r="I249" s="116"/>
      <c r="J249" s="116"/>
      <c r="K249" s="124"/>
      <c r="L249" s="58"/>
    </row>
    <row r="250" spans="1:12" ht="14.45" customHeight="1" x14ac:dyDescent="0.25">
      <c r="A250" s="200" t="s">
        <v>104</v>
      </c>
      <c r="B250" s="256"/>
      <c r="C250" s="256"/>
      <c r="D250" s="210" t="s">
        <v>164</v>
      </c>
      <c r="E250" s="210"/>
      <c r="F250" s="210"/>
      <c r="G250" s="210"/>
      <c r="H250" s="116"/>
      <c r="I250" s="116"/>
      <c r="J250" s="116"/>
      <c r="K250" s="124"/>
      <c r="L250" s="58"/>
    </row>
    <row r="251" spans="1:12" ht="16.899999999999999" customHeight="1" x14ac:dyDescent="0.25">
      <c r="A251" s="256"/>
      <c r="B251" s="256"/>
      <c r="C251" s="256"/>
      <c r="D251" s="71" t="s">
        <v>159</v>
      </c>
      <c r="E251" s="80" t="s">
        <v>161</v>
      </c>
      <c r="F251" s="80" t="s">
        <v>166</v>
      </c>
      <c r="G251" s="80" t="s">
        <v>163</v>
      </c>
      <c r="H251" s="116">
        <v>12</v>
      </c>
      <c r="I251" s="117">
        <v>0.1</v>
      </c>
      <c r="J251" s="117">
        <f>I251*SUM(H252:H256)/H251</f>
        <v>0.10000000000000002</v>
      </c>
      <c r="K251" s="124"/>
      <c r="L251" s="58"/>
    </row>
    <row r="252" spans="1:12" ht="16.899999999999999" customHeight="1" x14ac:dyDescent="0.25">
      <c r="A252" s="196" t="s">
        <v>105</v>
      </c>
      <c r="B252" s="256"/>
      <c r="C252" s="256"/>
      <c r="D252" s="179"/>
      <c r="E252" s="151"/>
      <c r="F252" s="150"/>
      <c r="G252" s="149" t="s">
        <v>183</v>
      </c>
      <c r="H252" s="116">
        <f t="shared" ref="H252:H255" si="24">IF(D252="x",0,IF(E252="x",1,IF(F252="x",2,IF(G252="x",3,"Indique"))))</f>
        <v>3</v>
      </c>
      <c r="I252" s="116"/>
      <c r="J252" s="116"/>
      <c r="K252" s="124"/>
      <c r="L252" s="58"/>
    </row>
    <row r="253" spans="1:12" ht="16.899999999999999" customHeight="1" x14ac:dyDescent="0.25">
      <c r="A253" s="196" t="s">
        <v>106</v>
      </c>
      <c r="B253" s="256"/>
      <c r="C253" s="256"/>
      <c r="D253" s="179"/>
      <c r="E253" s="151"/>
      <c r="F253" s="150"/>
      <c r="G253" s="149" t="s">
        <v>183</v>
      </c>
      <c r="H253" s="116">
        <f t="shared" si="24"/>
        <v>3</v>
      </c>
      <c r="I253" s="116"/>
      <c r="J253" s="116"/>
      <c r="K253" s="124"/>
      <c r="L253" s="58"/>
    </row>
    <row r="254" spans="1:12" ht="16.5" customHeight="1" x14ac:dyDescent="0.25">
      <c r="A254" s="196" t="s">
        <v>107</v>
      </c>
      <c r="B254" s="256"/>
      <c r="C254" s="256"/>
      <c r="D254" s="179"/>
      <c r="E254" s="151"/>
      <c r="F254" s="150"/>
      <c r="G254" s="149" t="s">
        <v>183</v>
      </c>
      <c r="H254" s="116">
        <f t="shared" si="24"/>
        <v>3</v>
      </c>
      <c r="I254" s="115"/>
      <c r="J254" s="115"/>
      <c r="K254" s="124"/>
      <c r="L254" s="58"/>
    </row>
    <row r="255" spans="1:12" ht="16.899999999999999" customHeight="1" x14ac:dyDescent="0.25">
      <c r="A255" s="196" t="s">
        <v>108</v>
      </c>
      <c r="B255" s="256"/>
      <c r="C255" s="256"/>
      <c r="D255" s="179"/>
      <c r="E255" s="151"/>
      <c r="F255" s="150"/>
      <c r="G255" s="149" t="s">
        <v>183</v>
      </c>
      <c r="H255" s="116">
        <f t="shared" si="24"/>
        <v>3</v>
      </c>
      <c r="I255" s="115"/>
      <c r="J255" s="115"/>
      <c r="K255" s="124"/>
      <c r="L255" s="58"/>
    </row>
    <row r="256" spans="1:12" x14ac:dyDescent="0.25">
      <c r="A256" s="257"/>
      <c r="B256" s="258"/>
      <c r="C256" s="259"/>
      <c r="D256" s="272">
        <f>SUM(H252:H255)/H251</f>
        <v>1</v>
      </c>
      <c r="E256" s="273"/>
      <c r="F256" s="273"/>
      <c r="G256" s="273"/>
      <c r="H256" s="116"/>
      <c r="I256" s="115"/>
      <c r="J256" s="119">
        <f>D256*0.1</f>
        <v>0.1</v>
      </c>
      <c r="K256" s="124"/>
      <c r="L256" s="58"/>
    </row>
    <row r="257" spans="1:12" ht="7.15" customHeight="1" x14ac:dyDescent="0.25">
      <c r="B257" s="58"/>
      <c r="C257" s="100"/>
      <c r="D257" s="98"/>
      <c r="E257" s="98"/>
      <c r="F257" s="98"/>
      <c r="G257" s="98"/>
      <c r="H257" s="116"/>
      <c r="I257" s="116"/>
      <c r="J257" s="116"/>
      <c r="K257" s="124"/>
      <c r="L257" s="58"/>
    </row>
    <row r="258" spans="1:12" ht="14.45" customHeight="1" x14ac:dyDescent="0.25">
      <c r="A258" s="200" t="s">
        <v>109</v>
      </c>
      <c r="B258" s="256"/>
      <c r="C258" s="256"/>
      <c r="D258" s="210" t="s">
        <v>164</v>
      </c>
      <c r="E258" s="210"/>
      <c r="F258" s="210"/>
      <c r="G258" s="210"/>
      <c r="H258" s="116"/>
      <c r="I258" s="116"/>
      <c r="J258" s="116"/>
      <c r="K258" s="124"/>
      <c r="L258" s="58"/>
    </row>
    <row r="259" spans="1:12" x14ac:dyDescent="0.25">
      <c r="A259" s="256"/>
      <c r="B259" s="256"/>
      <c r="C259" s="256"/>
      <c r="D259" s="71" t="s">
        <v>159</v>
      </c>
      <c r="E259" s="80" t="s">
        <v>161</v>
      </c>
      <c r="F259" s="80" t="s">
        <v>166</v>
      </c>
      <c r="G259" s="80" t="s">
        <v>163</v>
      </c>
      <c r="H259" s="116">
        <v>9</v>
      </c>
      <c r="I259" s="117">
        <v>0.1</v>
      </c>
      <c r="J259" s="117">
        <f>I259*SUM(H260:H264)/H259</f>
        <v>0</v>
      </c>
      <c r="K259" s="124"/>
      <c r="L259" s="58"/>
    </row>
    <row r="260" spans="1:12" ht="16.899999999999999" customHeight="1" x14ac:dyDescent="0.25">
      <c r="A260" s="196" t="s">
        <v>110</v>
      </c>
      <c r="B260" s="256"/>
      <c r="C260" s="256"/>
      <c r="D260" s="179" t="s">
        <v>183</v>
      </c>
      <c r="E260" s="151"/>
      <c r="F260" s="150"/>
      <c r="G260" s="149"/>
      <c r="H260" s="116">
        <f t="shared" ref="H260:H262" si="25">IF(D260="x",0,IF(E260="x",1,IF(F260="x",2,IF(G260="x",3,"Indique"))))</f>
        <v>0</v>
      </c>
      <c r="I260" s="116"/>
      <c r="J260" s="116"/>
      <c r="K260" s="124"/>
      <c r="L260" s="58"/>
    </row>
    <row r="261" spans="1:12" ht="16.5" customHeight="1" x14ac:dyDescent="0.25">
      <c r="A261" s="196" t="s">
        <v>111</v>
      </c>
      <c r="B261" s="256"/>
      <c r="C261" s="256"/>
      <c r="D261" s="179" t="s">
        <v>183</v>
      </c>
      <c r="E261" s="151"/>
      <c r="F261" s="150"/>
      <c r="G261" s="149"/>
      <c r="H261" s="116">
        <f t="shared" si="25"/>
        <v>0</v>
      </c>
      <c r="I261" s="116"/>
      <c r="J261" s="116"/>
      <c r="K261" s="124"/>
      <c r="L261" s="58"/>
    </row>
    <row r="262" spans="1:12" ht="16.899999999999999" customHeight="1" x14ac:dyDescent="0.25">
      <c r="A262" s="196" t="s">
        <v>112</v>
      </c>
      <c r="B262" s="256"/>
      <c r="C262" s="256"/>
      <c r="D262" s="179" t="s">
        <v>183</v>
      </c>
      <c r="E262" s="151"/>
      <c r="F262" s="150"/>
      <c r="G262" s="149"/>
      <c r="H262" s="116">
        <f t="shared" si="25"/>
        <v>0</v>
      </c>
      <c r="I262" s="115"/>
      <c r="J262" s="115"/>
      <c r="K262" s="124"/>
      <c r="L262" s="58"/>
    </row>
    <row r="263" spans="1:12" x14ac:dyDescent="0.25">
      <c r="A263" s="257"/>
      <c r="B263" s="258"/>
      <c r="C263" s="259"/>
      <c r="D263" s="264">
        <f>SUM(H260:H262)/H259</f>
        <v>0</v>
      </c>
      <c r="E263" s="270"/>
      <c r="F263" s="270"/>
      <c r="G263" s="271"/>
      <c r="H263" s="116"/>
      <c r="I263" s="115"/>
      <c r="J263" s="119">
        <f>D263*0.1</f>
        <v>0</v>
      </c>
      <c r="K263" s="124"/>
      <c r="L263" s="58"/>
    </row>
    <row r="264" spans="1:12" ht="7.15" customHeight="1" x14ac:dyDescent="0.25">
      <c r="B264" s="58"/>
      <c r="C264" s="100"/>
      <c r="D264" s="98"/>
      <c r="E264" s="98"/>
      <c r="F264" s="98"/>
      <c r="G264" s="98"/>
      <c r="H264" s="116"/>
      <c r="I264" s="116"/>
      <c r="J264" s="116"/>
      <c r="K264" s="124"/>
      <c r="L264" s="58"/>
    </row>
    <row r="265" spans="1:12" ht="14.45" customHeight="1" x14ac:dyDescent="0.25">
      <c r="A265" s="200" t="s">
        <v>113</v>
      </c>
      <c r="B265" s="256"/>
      <c r="C265" s="256"/>
      <c r="D265" s="210" t="s">
        <v>164</v>
      </c>
      <c r="E265" s="210"/>
      <c r="F265" s="210"/>
      <c r="G265" s="210"/>
      <c r="H265" s="116"/>
      <c r="I265" s="116"/>
      <c r="J265" s="116"/>
      <c r="K265" s="124"/>
      <c r="L265" s="58"/>
    </row>
    <row r="266" spans="1:12" ht="14.45" customHeight="1" x14ac:dyDescent="0.25">
      <c r="A266" s="256"/>
      <c r="B266" s="256"/>
      <c r="C266" s="256"/>
      <c r="D266" s="71" t="s">
        <v>159</v>
      </c>
      <c r="E266" s="80" t="s">
        <v>161</v>
      </c>
      <c r="F266" s="80" t="s">
        <v>166</v>
      </c>
      <c r="G266" s="80" t="s">
        <v>163</v>
      </c>
      <c r="H266" s="116">
        <v>12</v>
      </c>
      <c r="I266" s="117">
        <v>0.05</v>
      </c>
      <c r="J266" s="117">
        <f>I266*SUM(H267:H271)/H266</f>
        <v>2.5000000000000005E-2</v>
      </c>
      <c r="K266" s="124"/>
      <c r="L266" s="58"/>
    </row>
    <row r="267" spans="1:12" ht="16.899999999999999" customHeight="1" x14ac:dyDescent="0.25">
      <c r="A267" s="196" t="s">
        <v>114</v>
      </c>
      <c r="B267" s="256"/>
      <c r="C267" s="256"/>
      <c r="D267" s="179" t="s">
        <v>183</v>
      </c>
      <c r="E267" s="151"/>
      <c r="F267" s="150"/>
      <c r="G267" s="149"/>
      <c r="H267" s="116">
        <f t="shared" ref="H267:H270" si="26">IF(D267="x",0,IF(E267="x",1,IF(F267="x",2,IF(G267="x",3,"Indique"))))</f>
        <v>0</v>
      </c>
      <c r="I267" s="116"/>
      <c r="J267" s="116"/>
      <c r="K267" s="124"/>
      <c r="L267" s="58"/>
    </row>
    <row r="268" spans="1:12" ht="16.899999999999999" customHeight="1" x14ac:dyDescent="0.25">
      <c r="A268" s="196" t="s">
        <v>115</v>
      </c>
      <c r="B268" s="256"/>
      <c r="C268" s="256"/>
      <c r="D268" s="179"/>
      <c r="E268" s="151"/>
      <c r="F268" s="150"/>
      <c r="G268" s="149" t="s">
        <v>183</v>
      </c>
      <c r="H268" s="116">
        <f t="shared" si="26"/>
        <v>3</v>
      </c>
      <c r="I268" s="116"/>
      <c r="J268" s="116"/>
      <c r="K268" s="124"/>
      <c r="L268" s="58"/>
    </row>
    <row r="269" spans="1:12" ht="16.899999999999999" customHeight="1" x14ac:dyDescent="0.25">
      <c r="A269" s="196" t="s">
        <v>116</v>
      </c>
      <c r="B269" s="256"/>
      <c r="C269" s="256"/>
      <c r="D269" s="179" t="s">
        <v>183</v>
      </c>
      <c r="E269" s="151"/>
      <c r="F269" s="150"/>
      <c r="G269" s="149"/>
      <c r="H269" s="116">
        <f t="shared" si="26"/>
        <v>0</v>
      </c>
      <c r="I269" s="115"/>
      <c r="J269" s="115"/>
      <c r="K269" s="124"/>
      <c r="L269" s="58"/>
    </row>
    <row r="270" spans="1:12" x14ac:dyDescent="0.25">
      <c r="A270" s="196" t="s">
        <v>117</v>
      </c>
      <c r="B270" s="256"/>
      <c r="C270" s="256"/>
      <c r="D270" s="179"/>
      <c r="E270" s="151"/>
      <c r="F270" s="150"/>
      <c r="G270" s="149" t="s">
        <v>183</v>
      </c>
      <c r="H270" s="116">
        <f t="shared" si="26"/>
        <v>3</v>
      </c>
      <c r="I270" s="115"/>
      <c r="J270" s="115"/>
      <c r="K270" s="124"/>
      <c r="L270" s="58"/>
    </row>
    <row r="271" spans="1:12" x14ac:dyDescent="0.25">
      <c r="A271" s="257"/>
      <c r="B271" s="258"/>
      <c r="C271" s="259"/>
      <c r="D271" s="264">
        <f>SUM(H267:H270)/H266</f>
        <v>0.5</v>
      </c>
      <c r="E271" s="270"/>
      <c r="F271" s="270"/>
      <c r="G271" s="271"/>
      <c r="H271" s="116"/>
      <c r="I271" s="115"/>
      <c r="J271" s="119">
        <f>D271*0.05</f>
        <v>2.5000000000000001E-2</v>
      </c>
      <c r="K271" s="124"/>
      <c r="L271" s="58"/>
    </row>
    <row r="272" spans="1:12" ht="7.15" customHeight="1" x14ac:dyDescent="0.25">
      <c r="B272" s="58"/>
      <c r="C272" s="100"/>
      <c r="D272" s="98"/>
      <c r="E272" s="98"/>
      <c r="F272" s="98"/>
      <c r="G272" s="98"/>
      <c r="H272" s="116"/>
      <c r="I272" s="116"/>
      <c r="J272" s="116"/>
      <c r="K272" s="124"/>
      <c r="L272" s="58"/>
    </row>
    <row r="273" spans="1:12" ht="31.5" customHeight="1" x14ac:dyDescent="0.25">
      <c r="A273" s="190" t="s">
        <v>181</v>
      </c>
      <c r="B273" s="245"/>
      <c r="C273" s="246"/>
      <c r="D273" s="274">
        <f>J271+J263+J256+J248+J240+J209+J160+J93+J81+J69</f>
        <v>0.64920900000000004</v>
      </c>
      <c r="E273" s="275"/>
      <c r="F273" s="275"/>
      <c r="G273" s="276"/>
      <c r="H273" s="116"/>
      <c r="I273" s="116"/>
      <c r="J273" s="116"/>
      <c r="K273" s="124"/>
      <c r="L273" s="58"/>
    </row>
    <row r="274" spans="1:12" ht="5.45" customHeight="1" x14ac:dyDescent="0.25">
      <c r="B274" s="60"/>
      <c r="C274" s="100"/>
      <c r="D274" s="79"/>
      <c r="E274" s="79"/>
      <c r="F274" s="79"/>
      <c r="G274" s="79"/>
      <c r="H274" s="116"/>
      <c r="I274" s="116"/>
      <c r="J274" s="116"/>
      <c r="K274" s="124"/>
      <c r="L274" s="58"/>
    </row>
    <row r="275" spans="1:12" ht="31.5" customHeight="1" x14ac:dyDescent="0.25">
      <c r="A275" s="190" t="s">
        <v>196</v>
      </c>
      <c r="B275" s="190"/>
      <c r="C275" s="192"/>
      <c r="D275" s="274" t="str">
        <f>IF(D273&lt;=0.33,"Seguridad Baja",IF(D273&lt;=0.66,"Seguridad Media",IF(D273&gt;0.66,"Seguridad Alta")))</f>
        <v>Seguridad Media</v>
      </c>
      <c r="E275" s="275"/>
      <c r="F275" s="275"/>
      <c r="G275" s="276"/>
      <c r="H275" s="116"/>
      <c r="I275" s="116"/>
      <c r="J275" s="116"/>
      <c r="K275" s="124"/>
      <c r="L275" s="58"/>
    </row>
    <row r="276" spans="1:12" ht="5.45" customHeight="1" x14ac:dyDescent="0.25">
      <c r="B276" s="57"/>
      <c r="C276" s="100"/>
      <c r="D276" s="79"/>
      <c r="E276" s="79"/>
      <c r="F276" s="79"/>
      <c r="G276" s="79"/>
      <c r="H276" s="116"/>
      <c r="I276" s="116"/>
      <c r="J276" s="116"/>
      <c r="K276" s="124"/>
      <c r="L276" s="58"/>
    </row>
    <row r="277" spans="1:12" ht="31.5" customHeight="1" x14ac:dyDescent="0.25">
      <c r="A277" s="190" t="s">
        <v>248</v>
      </c>
      <c r="B277" s="190"/>
      <c r="C277" s="192"/>
      <c r="D277" s="274">
        <f>D273*0.24</f>
        <v>0.15581016</v>
      </c>
      <c r="E277" s="275"/>
      <c r="F277" s="275"/>
      <c r="G277" s="276"/>
      <c r="H277" s="116"/>
      <c r="I277" s="116"/>
      <c r="J277" s="116"/>
      <c r="K277" s="124"/>
      <c r="L277" s="58"/>
    </row>
    <row r="278" spans="1:12" ht="5.45" customHeight="1" x14ac:dyDescent="0.25">
      <c r="B278" s="60"/>
      <c r="C278" s="100"/>
      <c r="D278" s="79"/>
      <c r="E278" s="79"/>
      <c r="F278" s="79"/>
      <c r="G278" s="79"/>
      <c r="H278" s="116"/>
      <c r="I278" s="116"/>
      <c r="J278" s="116"/>
      <c r="K278" s="124"/>
      <c r="L278" s="58"/>
    </row>
    <row r="279" spans="1:12" x14ac:dyDescent="0.25">
      <c r="B279" s="58"/>
      <c r="C279" s="100"/>
      <c r="D279" s="98"/>
      <c r="E279" s="98"/>
      <c r="F279" s="98"/>
      <c r="G279" s="98"/>
      <c r="H279" s="116"/>
      <c r="I279" s="116"/>
      <c r="J279" s="116"/>
      <c r="K279" s="124"/>
      <c r="L279" s="58"/>
    </row>
    <row r="280" spans="1:12" x14ac:dyDescent="0.25">
      <c r="B280" s="58"/>
      <c r="C280" s="100"/>
      <c r="D280" s="98"/>
      <c r="E280" s="98"/>
      <c r="F280" s="98"/>
      <c r="G280" s="98"/>
      <c r="H280" s="116"/>
      <c r="I280" s="116"/>
      <c r="J280" s="116"/>
      <c r="K280" s="124"/>
      <c r="L280" s="58"/>
    </row>
    <row r="281" spans="1:12" x14ac:dyDescent="0.25">
      <c r="B281" s="58"/>
      <c r="C281" s="100"/>
      <c r="D281" s="98"/>
      <c r="E281" s="98"/>
      <c r="F281" s="98"/>
      <c r="G281" s="98"/>
      <c r="H281" s="116"/>
      <c r="I281" s="116"/>
      <c r="J281" s="116"/>
      <c r="K281" s="124"/>
      <c r="L281" s="58"/>
    </row>
  </sheetData>
  <mergeCells count="96">
    <mergeCell ref="A213:B220"/>
    <mergeCell ref="A222:B229"/>
    <mergeCell ref="C11:G11"/>
    <mergeCell ref="C13:C14"/>
    <mergeCell ref="D13:G13"/>
    <mergeCell ref="C71:C72"/>
    <mergeCell ref="C83:C84"/>
    <mergeCell ref="C162:C163"/>
    <mergeCell ref="D211:G211"/>
    <mergeCell ref="C95:C96"/>
    <mergeCell ref="C211:C212"/>
    <mergeCell ref="B209:C209"/>
    <mergeCell ref="B81:C81"/>
    <mergeCell ref="D81:G81"/>
    <mergeCell ref="B69:C69"/>
    <mergeCell ref="D69:G69"/>
    <mergeCell ref="A269:C269"/>
    <mergeCell ref="A270:C270"/>
    <mergeCell ref="A263:C263"/>
    <mergeCell ref="D277:G277"/>
    <mergeCell ref="D271:G271"/>
    <mergeCell ref="A271:C271"/>
    <mergeCell ref="D263:G263"/>
    <mergeCell ref="D273:G273"/>
    <mergeCell ref="D275:G275"/>
    <mergeCell ref="A273:C273"/>
    <mergeCell ref="A275:C275"/>
    <mergeCell ref="A277:C277"/>
    <mergeCell ref="A261:C261"/>
    <mergeCell ref="A262:C262"/>
    <mergeCell ref="A265:C266"/>
    <mergeCell ref="A267:C267"/>
    <mergeCell ref="A268:C268"/>
    <mergeCell ref="D256:G256"/>
    <mergeCell ref="D258:G258"/>
    <mergeCell ref="D265:G265"/>
    <mergeCell ref="D248:G248"/>
    <mergeCell ref="B240:C240"/>
    <mergeCell ref="D240:G240"/>
    <mergeCell ref="D242:G242"/>
    <mergeCell ref="D250:G250"/>
    <mergeCell ref="A244:C244"/>
    <mergeCell ref="A245:C245"/>
    <mergeCell ref="A246:C246"/>
    <mergeCell ref="A247:C247"/>
    <mergeCell ref="A248:C248"/>
    <mergeCell ref="A250:C251"/>
    <mergeCell ref="A252:C252"/>
    <mergeCell ref="A253:C253"/>
    <mergeCell ref="D209:G209"/>
    <mergeCell ref="B160:C160"/>
    <mergeCell ref="D160:G160"/>
    <mergeCell ref="B93:C93"/>
    <mergeCell ref="D93:G93"/>
    <mergeCell ref="D71:G71"/>
    <mergeCell ref="D83:G83"/>
    <mergeCell ref="D95:G95"/>
    <mergeCell ref="D162:G162"/>
    <mergeCell ref="A106:B113"/>
    <mergeCell ref="A115:B122"/>
    <mergeCell ref="A124:B131"/>
    <mergeCell ref="A83:B84"/>
    <mergeCell ref="A85:B92"/>
    <mergeCell ref="A95:B96"/>
    <mergeCell ref="A97:B104"/>
    <mergeCell ref="A9:G9"/>
    <mergeCell ref="A11:B11"/>
    <mergeCell ref="A13:B14"/>
    <mergeCell ref="A15:B22"/>
    <mergeCell ref="A24:B31"/>
    <mergeCell ref="A33:B40"/>
    <mergeCell ref="A42:B49"/>
    <mergeCell ref="A51:B58"/>
    <mergeCell ref="A60:B67"/>
    <mergeCell ref="A71:B72"/>
    <mergeCell ref="A254:C254"/>
    <mergeCell ref="A255:C255"/>
    <mergeCell ref="A258:C259"/>
    <mergeCell ref="A256:C256"/>
    <mergeCell ref="A260:C260"/>
    <mergeCell ref="A2:F2"/>
    <mergeCell ref="A7:F7"/>
    <mergeCell ref="B4:G4"/>
    <mergeCell ref="A231:B238"/>
    <mergeCell ref="A242:C243"/>
    <mergeCell ref="A173:B180"/>
    <mergeCell ref="A182:B189"/>
    <mergeCell ref="A191:B198"/>
    <mergeCell ref="A200:B207"/>
    <mergeCell ref="A211:B212"/>
    <mergeCell ref="A133:B140"/>
    <mergeCell ref="A142:B149"/>
    <mergeCell ref="A151:B158"/>
    <mergeCell ref="A164:B171"/>
    <mergeCell ref="A162:B163"/>
    <mergeCell ref="A73:B80"/>
  </mergeCells>
  <pageMargins left="0.70866141732283472" right="0.70866141732283472" top="0.74803149606299213" bottom="0.74803149606299213" header="0.31496062992125984" footer="0.31496062992125984"/>
  <pageSetup scale="81" fitToHeight="5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6" tint="-0.499984740745262"/>
  </sheetPr>
  <dimension ref="A1:L83"/>
  <sheetViews>
    <sheetView topLeftCell="A61" zoomScaleNormal="100" workbookViewId="0">
      <selection activeCell="M62" sqref="M62"/>
    </sheetView>
  </sheetViews>
  <sheetFormatPr baseColWidth="10" defaultColWidth="11.5703125" defaultRowHeight="16.5" x14ac:dyDescent="0.25"/>
  <cols>
    <col min="1" max="1" width="34.7109375" style="13" customWidth="1"/>
    <col min="2" max="2" width="19.7109375" style="13" customWidth="1"/>
    <col min="3" max="6" width="6.28515625" style="11" customWidth="1"/>
    <col min="7" max="9" width="7" style="114" hidden="1" customWidth="1"/>
    <col min="10" max="16384" width="11.5703125" style="13"/>
  </cols>
  <sheetData>
    <row r="1" spans="1:11" s="38" customFormat="1" ht="15" customHeight="1" x14ac:dyDescent="0.25">
      <c r="A1" s="58"/>
      <c r="B1" s="66"/>
      <c r="C1" s="67"/>
      <c r="D1" s="68"/>
      <c r="E1" s="68"/>
      <c r="F1" s="68"/>
      <c r="G1" s="112"/>
      <c r="H1" s="112"/>
      <c r="I1" s="112"/>
      <c r="J1" s="112"/>
      <c r="K1" s="113"/>
    </row>
    <row r="2" spans="1:11" s="38" customFormat="1" ht="15" customHeight="1" x14ac:dyDescent="0.25">
      <c r="A2" s="193" t="s">
        <v>167</v>
      </c>
      <c r="B2" s="193"/>
      <c r="C2" s="193"/>
      <c r="D2" s="193"/>
      <c r="E2" s="193"/>
      <c r="F2" s="193"/>
      <c r="G2" s="126"/>
      <c r="H2" s="112"/>
      <c r="I2" s="112"/>
      <c r="J2" s="112"/>
      <c r="K2" s="113"/>
    </row>
    <row r="3" spans="1:11" s="38" customFormat="1" ht="6.75" customHeight="1" x14ac:dyDescent="0.25">
      <c r="A3" s="61"/>
      <c r="B3" s="61"/>
      <c r="C3" s="61"/>
      <c r="D3" s="61"/>
      <c r="E3" s="61"/>
      <c r="F3" s="61"/>
      <c r="G3" s="126"/>
      <c r="H3" s="112"/>
      <c r="I3" s="112"/>
      <c r="J3" s="112"/>
      <c r="K3" s="113"/>
    </row>
    <row r="4" spans="1:11" s="38" customFormat="1" ht="15" customHeight="1" x14ac:dyDescent="0.25">
      <c r="A4" s="139" t="s">
        <v>168</v>
      </c>
      <c r="B4" s="235" t="s">
        <v>257</v>
      </c>
      <c r="C4" s="235"/>
      <c r="D4" s="235"/>
      <c r="E4" s="235"/>
      <c r="F4" s="235"/>
      <c r="G4" s="127"/>
      <c r="H4" s="112"/>
      <c r="I4" s="112"/>
      <c r="J4" s="112"/>
      <c r="K4" s="113"/>
    </row>
    <row r="5" spans="1:11" s="38" customFormat="1" ht="15" customHeight="1" x14ac:dyDescent="0.25">
      <c r="A5" s="139" t="s">
        <v>169</v>
      </c>
      <c r="B5" s="62"/>
      <c r="C5" s="63"/>
      <c r="D5" s="63"/>
      <c r="E5" s="63"/>
      <c r="F5" s="63"/>
      <c r="G5" s="127"/>
      <c r="H5" s="112"/>
      <c r="I5" s="112"/>
      <c r="J5" s="112"/>
      <c r="K5" s="113"/>
    </row>
    <row r="6" spans="1:11" s="38" customFormat="1" ht="8.25" customHeight="1" x14ac:dyDescent="0.25">
      <c r="A6" s="58"/>
      <c r="B6" s="64"/>
      <c r="C6" s="65"/>
      <c r="D6" s="65"/>
      <c r="E6" s="65"/>
      <c r="F6" s="65"/>
      <c r="G6" s="127"/>
      <c r="H6" s="112"/>
      <c r="I6" s="112"/>
      <c r="J6" s="112"/>
      <c r="K6" s="113"/>
    </row>
    <row r="7" spans="1:11" s="38" customFormat="1" ht="15" customHeight="1" x14ac:dyDescent="0.25">
      <c r="A7" s="194" t="s">
        <v>234</v>
      </c>
      <c r="B7" s="194"/>
      <c r="C7" s="194"/>
      <c r="D7" s="194"/>
      <c r="E7" s="194"/>
      <c r="F7" s="194"/>
      <c r="G7" s="127"/>
      <c r="H7" s="112"/>
      <c r="I7" s="112"/>
      <c r="J7" s="112"/>
      <c r="K7" s="113"/>
    </row>
    <row r="8" spans="1:11" s="38" customFormat="1" ht="7.5" customHeight="1" x14ac:dyDescent="0.25">
      <c r="B8" s="3"/>
      <c r="C8" s="8"/>
      <c r="D8" s="46"/>
      <c r="E8" s="46"/>
      <c r="F8" s="46"/>
      <c r="G8" s="112"/>
      <c r="H8" s="112"/>
      <c r="I8" s="112"/>
      <c r="J8" s="112"/>
      <c r="K8" s="113"/>
    </row>
    <row r="9" spans="1:11" ht="15" customHeight="1" x14ac:dyDescent="0.25">
      <c r="A9" s="284" t="s">
        <v>173</v>
      </c>
      <c r="B9" s="284"/>
      <c r="C9" s="284"/>
      <c r="D9" s="284"/>
      <c r="E9" s="284"/>
      <c r="F9" s="284"/>
    </row>
    <row r="10" spans="1:11" ht="4.1500000000000004" customHeight="1" x14ac:dyDescent="0.25"/>
    <row r="11" spans="1:11" ht="15" customHeight="1" x14ac:dyDescent="0.25">
      <c r="A11" s="283" t="s">
        <v>178</v>
      </c>
      <c r="B11" s="283"/>
      <c r="C11" s="283" t="s">
        <v>179</v>
      </c>
      <c r="D11" s="283"/>
      <c r="E11" s="283"/>
      <c r="F11" s="283"/>
      <c r="G11" s="115"/>
      <c r="H11" s="115"/>
      <c r="I11" s="115"/>
      <c r="J11" s="57"/>
      <c r="K11" s="57"/>
    </row>
    <row r="12" spans="1:11" ht="4.1500000000000004" customHeight="1" x14ac:dyDescent="0.25">
      <c r="A12" s="57"/>
      <c r="B12" s="57"/>
      <c r="C12" s="79"/>
      <c r="D12" s="79"/>
      <c r="E12" s="79"/>
      <c r="F12" s="79"/>
      <c r="G12" s="115"/>
      <c r="H12" s="115"/>
      <c r="I12" s="115"/>
      <c r="J12" s="57"/>
      <c r="K12" s="57"/>
    </row>
    <row r="13" spans="1:11" ht="14.45" customHeight="1" x14ac:dyDescent="0.25">
      <c r="A13" s="200" t="s">
        <v>118</v>
      </c>
      <c r="B13" s="200"/>
      <c r="C13" s="210" t="s">
        <v>164</v>
      </c>
      <c r="D13" s="210"/>
      <c r="E13" s="210"/>
      <c r="F13" s="210"/>
      <c r="G13" s="115"/>
      <c r="H13" s="115"/>
      <c r="I13" s="115"/>
      <c r="J13" s="57"/>
      <c r="K13" s="57"/>
    </row>
    <row r="14" spans="1:11" x14ac:dyDescent="0.25">
      <c r="A14" s="200"/>
      <c r="B14" s="200"/>
      <c r="C14" s="71" t="s">
        <v>159</v>
      </c>
      <c r="D14" s="80" t="s">
        <v>161</v>
      </c>
      <c r="E14" s="80" t="s">
        <v>166</v>
      </c>
      <c r="F14" s="80" t="s">
        <v>163</v>
      </c>
      <c r="G14" s="116">
        <v>15</v>
      </c>
      <c r="H14" s="117">
        <v>0.15</v>
      </c>
      <c r="I14" s="117">
        <f>H14*SUM(G15:G19)/G14</f>
        <v>0.15</v>
      </c>
      <c r="J14" s="57"/>
      <c r="K14" s="57"/>
    </row>
    <row r="15" spans="1:11" x14ac:dyDescent="0.25">
      <c r="A15" s="196" t="s">
        <v>119</v>
      </c>
      <c r="B15" s="196"/>
      <c r="C15" s="99"/>
      <c r="D15" s="83"/>
      <c r="E15" s="82"/>
      <c r="F15" s="81" t="s">
        <v>183</v>
      </c>
      <c r="G15" s="116">
        <f t="shared" ref="G15:G19" si="0">IF(C15="x",0,IF(D15="x",1,IF(E15="x",2,IF(F15="x",3,"Indique"))))</f>
        <v>3</v>
      </c>
      <c r="H15" s="116"/>
      <c r="I15" s="116"/>
      <c r="J15" s="57"/>
      <c r="K15" s="57"/>
    </row>
    <row r="16" spans="1:11" x14ac:dyDescent="0.25">
      <c r="A16" s="196" t="s">
        <v>120</v>
      </c>
      <c r="B16" s="236"/>
      <c r="C16" s="99"/>
      <c r="D16" s="83"/>
      <c r="E16" s="82"/>
      <c r="F16" s="81" t="s">
        <v>183</v>
      </c>
      <c r="G16" s="116">
        <f t="shared" si="0"/>
        <v>3</v>
      </c>
      <c r="H16" s="116"/>
      <c r="I16" s="116"/>
      <c r="J16" s="57"/>
      <c r="K16" s="57"/>
    </row>
    <row r="17" spans="1:12" x14ac:dyDescent="0.25">
      <c r="A17" s="196" t="s">
        <v>121</v>
      </c>
      <c r="B17" s="236"/>
      <c r="C17" s="99"/>
      <c r="D17" s="83"/>
      <c r="E17" s="82"/>
      <c r="F17" s="81" t="s">
        <v>183</v>
      </c>
      <c r="G17" s="116">
        <f t="shared" si="0"/>
        <v>3</v>
      </c>
      <c r="H17" s="115"/>
      <c r="I17" s="115"/>
      <c r="J17" s="57"/>
      <c r="K17" s="167"/>
      <c r="L17" s="168"/>
    </row>
    <row r="18" spans="1:12" x14ac:dyDescent="0.25">
      <c r="A18" s="196" t="s">
        <v>122</v>
      </c>
      <c r="B18" s="196"/>
      <c r="C18" s="99"/>
      <c r="D18" s="83"/>
      <c r="E18" s="82"/>
      <c r="F18" s="81" t="s">
        <v>183</v>
      </c>
      <c r="G18" s="116">
        <f t="shared" si="0"/>
        <v>3</v>
      </c>
      <c r="H18" s="115"/>
      <c r="I18" s="115"/>
      <c r="J18" s="57"/>
      <c r="K18" s="167"/>
      <c r="L18" s="168"/>
    </row>
    <row r="19" spans="1:12" x14ac:dyDescent="0.25">
      <c r="A19" s="196" t="s">
        <v>123</v>
      </c>
      <c r="B19" s="256"/>
      <c r="C19" s="99"/>
      <c r="D19" s="83"/>
      <c r="E19" s="82"/>
      <c r="F19" s="81" t="s">
        <v>183</v>
      </c>
      <c r="G19" s="116">
        <f t="shared" si="0"/>
        <v>3</v>
      </c>
      <c r="H19" s="115"/>
      <c r="I19" s="115"/>
      <c r="J19" s="57"/>
      <c r="K19" s="167"/>
      <c r="L19" s="168"/>
    </row>
    <row r="20" spans="1:12" x14ac:dyDescent="0.25">
      <c r="A20" s="214"/>
      <c r="B20" s="259"/>
      <c r="C20" s="264">
        <f>SUM(G15:G19)/G14</f>
        <v>1</v>
      </c>
      <c r="D20" s="270"/>
      <c r="E20" s="270"/>
      <c r="F20" s="271"/>
      <c r="G20" s="115"/>
      <c r="H20" s="115"/>
      <c r="I20" s="115"/>
      <c r="J20" s="57"/>
      <c r="K20" s="57"/>
    </row>
    <row r="21" spans="1:12" ht="6" customHeight="1" x14ac:dyDescent="0.25">
      <c r="A21" s="57"/>
      <c r="B21" s="59"/>
      <c r="C21" s="84"/>
      <c r="D21" s="85"/>
      <c r="E21" s="85"/>
      <c r="F21" s="85"/>
      <c r="G21" s="115"/>
      <c r="H21" s="115"/>
      <c r="I21" s="115"/>
      <c r="J21" s="57"/>
      <c r="K21" s="57"/>
    </row>
    <row r="22" spans="1:12" ht="16.5" customHeight="1" x14ac:dyDescent="0.25">
      <c r="A22" s="200" t="s">
        <v>124</v>
      </c>
      <c r="B22" s="256"/>
      <c r="C22" s="210" t="s">
        <v>164</v>
      </c>
      <c r="D22" s="210"/>
      <c r="E22" s="210"/>
      <c r="F22" s="210"/>
      <c r="G22" s="115"/>
      <c r="H22" s="115"/>
      <c r="I22" s="115"/>
      <c r="J22" s="57"/>
      <c r="K22" s="57"/>
      <c r="L22" s="168"/>
    </row>
    <row r="23" spans="1:12" x14ac:dyDescent="0.25">
      <c r="A23" s="256"/>
      <c r="B23" s="256"/>
      <c r="C23" s="71" t="s">
        <v>159</v>
      </c>
      <c r="D23" s="80" t="s">
        <v>161</v>
      </c>
      <c r="E23" s="80" t="s">
        <v>166</v>
      </c>
      <c r="F23" s="80" t="s">
        <v>163</v>
      </c>
      <c r="G23" s="116">
        <v>30</v>
      </c>
      <c r="H23" s="117">
        <v>0.1</v>
      </c>
      <c r="I23" s="117">
        <f>H23*SUM(G24:G33)/G23</f>
        <v>7.6666666666666675E-2</v>
      </c>
      <c r="J23" s="57"/>
      <c r="K23" s="57"/>
      <c r="L23" s="168"/>
    </row>
    <row r="24" spans="1:12" x14ac:dyDescent="0.25">
      <c r="A24" s="196" t="s">
        <v>125</v>
      </c>
      <c r="B24" s="256"/>
      <c r="C24" s="99"/>
      <c r="D24" s="83"/>
      <c r="E24" s="82"/>
      <c r="F24" s="81" t="s">
        <v>183</v>
      </c>
      <c r="G24" s="116">
        <f t="shared" ref="G24:G33" si="1">IF(C24="x",0,IF(D24="x",1,IF(E24="x",2,IF(F24="x",3,"Indique"))))</f>
        <v>3</v>
      </c>
      <c r="H24" s="116"/>
      <c r="I24" s="116"/>
      <c r="J24" s="57"/>
      <c r="K24" s="167"/>
      <c r="L24" s="168"/>
    </row>
    <row r="25" spans="1:12" x14ac:dyDescent="0.25">
      <c r="A25" s="196" t="s">
        <v>126</v>
      </c>
      <c r="B25" s="256"/>
      <c r="C25" s="99"/>
      <c r="D25" s="83"/>
      <c r="E25" s="82"/>
      <c r="F25" s="81" t="s">
        <v>183</v>
      </c>
      <c r="G25" s="116">
        <f t="shared" si="1"/>
        <v>3</v>
      </c>
      <c r="H25" s="116"/>
      <c r="I25" s="116"/>
      <c r="J25" s="57"/>
      <c r="K25" s="57"/>
    </row>
    <row r="26" spans="1:12" x14ac:dyDescent="0.25">
      <c r="A26" s="196" t="s">
        <v>127</v>
      </c>
      <c r="B26" s="256"/>
      <c r="C26" s="99" t="s">
        <v>183</v>
      </c>
      <c r="D26" s="83"/>
      <c r="E26" s="82"/>
      <c r="F26" s="81"/>
      <c r="G26" s="116">
        <f t="shared" si="1"/>
        <v>0</v>
      </c>
      <c r="H26" s="115"/>
      <c r="I26" s="115"/>
      <c r="J26" s="57"/>
      <c r="K26" s="57"/>
    </row>
    <row r="27" spans="1:12" x14ac:dyDescent="0.25">
      <c r="A27" s="196" t="s">
        <v>128</v>
      </c>
      <c r="B27" s="256"/>
      <c r="C27" s="99"/>
      <c r="D27" s="83"/>
      <c r="E27" s="82"/>
      <c r="F27" s="81" t="s">
        <v>183</v>
      </c>
      <c r="G27" s="116">
        <f t="shared" si="1"/>
        <v>3</v>
      </c>
      <c r="H27" s="115"/>
      <c r="I27" s="115"/>
      <c r="J27" s="57"/>
      <c r="K27" s="57"/>
    </row>
    <row r="28" spans="1:12" x14ac:dyDescent="0.25">
      <c r="A28" s="196" t="s">
        <v>129</v>
      </c>
      <c r="B28" s="256"/>
      <c r="C28" s="99"/>
      <c r="D28" s="83"/>
      <c r="E28" s="82"/>
      <c r="F28" s="81" t="s">
        <v>183</v>
      </c>
      <c r="G28" s="116">
        <f t="shared" si="1"/>
        <v>3</v>
      </c>
      <c r="H28" s="115"/>
      <c r="I28" s="115"/>
      <c r="J28" s="57"/>
      <c r="K28" s="57"/>
    </row>
    <row r="29" spans="1:12" x14ac:dyDescent="0.25">
      <c r="A29" s="196" t="s">
        <v>130</v>
      </c>
      <c r="B29" s="256"/>
      <c r="C29" s="99"/>
      <c r="D29" s="83"/>
      <c r="E29" s="82"/>
      <c r="F29" s="81" t="s">
        <v>183</v>
      </c>
      <c r="G29" s="115">
        <f t="shared" si="1"/>
        <v>3</v>
      </c>
      <c r="H29" s="115"/>
      <c r="I29" s="115"/>
      <c r="J29" s="57"/>
      <c r="K29" s="57"/>
    </row>
    <row r="30" spans="1:12" x14ac:dyDescent="0.25">
      <c r="A30" s="196" t="s">
        <v>131</v>
      </c>
      <c r="B30" s="256"/>
      <c r="C30" s="99"/>
      <c r="D30" s="83"/>
      <c r="E30" s="82"/>
      <c r="F30" s="81" t="s">
        <v>183</v>
      </c>
      <c r="G30" s="120">
        <f t="shared" si="1"/>
        <v>3</v>
      </c>
      <c r="H30" s="115"/>
      <c r="I30" s="115"/>
      <c r="J30" s="57"/>
      <c r="K30" s="57"/>
    </row>
    <row r="31" spans="1:12" x14ac:dyDescent="0.25">
      <c r="A31" s="196" t="s">
        <v>132</v>
      </c>
      <c r="B31" s="256"/>
      <c r="C31" s="99"/>
      <c r="D31" s="83"/>
      <c r="E31" s="82"/>
      <c r="F31" s="81" t="s">
        <v>183</v>
      </c>
      <c r="G31" s="120">
        <f t="shared" si="1"/>
        <v>3</v>
      </c>
      <c r="H31" s="115"/>
      <c r="I31" s="115"/>
      <c r="J31" s="57"/>
      <c r="K31" s="57"/>
    </row>
    <row r="32" spans="1:12" x14ac:dyDescent="0.25">
      <c r="A32" s="196" t="s">
        <v>133</v>
      </c>
      <c r="B32" s="256"/>
      <c r="C32" s="99"/>
      <c r="D32" s="83"/>
      <c r="E32" s="82" t="s">
        <v>183</v>
      </c>
      <c r="F32" s="81"/>
      <c r="G32" s="120">
        <f t="shared" si="1"/>
        <v>2</v>
      </c>
      <c r="H32" s="115"/>
      <c r="I32" s="115"/>
      <c r="J32" s="57"/>
      <c r="K32" s="57"/>
    </row>
    <row r="33" spans="1:11" x14ac:dyDescent="0.25">
      <c r="A33" s="196" t="s">
        <v>134</v>
      </c>
      <c r="B33" s="256"/>
      <c r="C33" s="99" t="s">
        <v>183</v>
      </c>
      <c r="D33" s="83"/>
      <c r="E33" s="82"/>
      <c r="F33" s="81"/>
      <c r="G33" s="120">
        <f t="shared" si="1"/>
        <v>0</v>
      </c>
      <c r="H33" s="115"/>
      <c r="I33" s="115"/>
      <c r="J33" s="57"/>
      <c r="K33" s="57"/>
    </row>
    <row r="34" spans="1:11" x14ac:dyDescent="0.25">
      <c r="A34" s="214"/>
      <c r="B34" s="259"/>
      <c r="C34" s="264">
        <f>SUM(G24:G33)/G23</f>
        <v>0.76666666666666672</v>
      </c>
      <c r="D34" s="270"/>
      <c r="E34" s="270"/>
      <c r="F34" s="271"/>
      <c r="G34" s="115"/>
      <c r="H34" s="115"/>
      <c r="I34" s="115"/>
      <c r="J34" s="57"/>
      <c r="K34" s="57"/>
    </row>
    <row r="35" spans="1:11" ht="6" customHeight="1" x14ac:dyDescent="0.25">
      <c r="A35" s="57"/>
      <c r="B35" s="59"/>
      <c r="C35" s="84"/>
      <c r="D35" s="85"/>
      <c r="E35" s="85"/>
      <c r="F35" s="85"/>
      <c r="G35" s="115"/>
      <c r="H35" s="115"/>
      <c r="I35" s="115"/>
      <c r="J35" s="57"/>
      <c r="K35" s="57"/>
    </row>
    <row r="36" spans="1:11" ht="16.5" customHeight="1" x14ac:dyDescent="0.25">
      <c r="A36" s="200" t="s">
        <v>135</v>
      </c>
      <c r="B36" s="256"/>
      <c r="C36" s="210" t="s">
        <v>164</v>
      </c>
      <c r="D36" s="210"/>
      <c r="E36" s="210"/>
      <c r="F36" s="210"/>
      <c r="G36" s="115"/>
      <c r="H36" s="115"/>
      <c r="I36" s="115"/>
      <c r="J36" s="57"/>
      <c r="K36" s="57"/>
    </row>
    <row r="37" spans="1:11" ht="16.899999999999999" customHeight="1" x14ac:dyDescent="0.25">
      <c r="A37" s="256"/>
      <c r="B37" s="256"/>
      <c r="C37" s="71" t="s">
        <v>159</v>
      </c>
      <c r="D37" s="80" t="s">
        <v>161</v>
      </c>
      <c r="E37" s="80" t="s">
        <v>166</v>
      </c>
      <c r="F37" s="80" t="s">
        <v>163</v>
      </c>
      <c r="G37" s="116">
        <v>6</v>
      </c>
      <c r="H37" s="117">
        <v>0.05</v>
      </c>
      <c r="I37" s="117">
        <f>H37*SUM(G38:G47)/G37</f>
        <v>0.15</v>
      </c>
      <c r="J37" s="57"/>
      <c r="K37" s="57"/>
    </row>
    <row r="38" spans="1:11" x14ac:dyDescent="0.25">
      <c r="A38" s="196" t="s">
        <v>137</v>
      </c>
      <c r="B38" s="256"/>
      <c r="C38" s="99"/>
      <c r="D38" s="83"/>
      <c r="E38" s="82"/>
      <c r="F38" s="81" t="s">
        <v>183</v>
      </c>
      <c r="G38" s="116">
        <f t="shared" ref="G38:G39" si="2">IF(C38="x",0,IF(D38="x",1,IF(E38="x",2,IF(F38="x",3,"Indique"))))</f>
        <v>3</v>
      </c>
      <c r="H38" s="116"/>
      <c r="I38" s="116"/>
      <c r="J38" s="57"/>
      <c r="K38" s="57"/>
    </row>
    <row r="39" spans="1:11" x14ac:dyDescent="0.25">
      <c r="A39" s="196" t="s">
        <v>136</v>
      </c>
      <c r="B39" s="256"/>
      <c r="C39" s="99"/>
      <c r="D39" s="83"/>
      <c r="E39" s="82"/>
      <c r="F39" s="81" t="s">
        <v>183</v>
      </c>
      <c r="G39" s="116">
        <f t="shared" si="2"/>
        <v>3</v>
      </c>
      <c r="H39" s="116"/>
      <c r="I39" s="116"/>
      <c r="J39" s="57"/>
      <c r="K39" s="57"/>
    </row>
    <row r="40" spans="1:11" x14ac:dyDescent="0.25">
      <c r="A40" s="214"/>
      <c r="B40" s="259"/>
      <c r="C40" s="280">
        <f>SUM(G38:G39)/G37</f>
        <v>1</v>
      </c>
      <c r="D40" s="281"/>
      <c r="E40" s="281"/>
      <c r="F40" s="282"/>
      <c r="G40" s="115"/>
      <c r="H40" s="115"/>
      <c r="I40" s="115"/>
      <c r="J40" s="57"/>
      <c r="K40" s="57"/>
    </row>
    <row r="41" spans="1:11" ht="6" customHeight="1" x14ac:dyDescent="0.25">
      <c r="A41" s="57"/>
      <c r="B41" s="59"/>
      <c r="C41" s="84"/>
      <c r="D41" s="85"/>
      <c r="E41" s="85"/>
      <c r="F41" s="85"/>
      <c r="G41" s="115"/>
      <c r="H41" s="115"/>
      <c r="I41" s="115"/>
      <c r="J41" s="57"/>
      <c r="K41" s="57"/>
    </row>
    <row r="42" spans="1:11" ht="16.5" customHeight="1" x14ac:dyDescent="0.25">
      <c r="A42" s="200" t="s">
        <v>138</v>
      </c>
      <c r="B42" s="256"/>
      <c r="C42" s="210" t="s">
        <v>164</v>
      </c>
      <c r="D42" s="210"/>
      <c r="E42" s="210"/>
      <c r="F42" s="210"/>
      <c r="G42" s="115"/>
      <c r="H42" s="115"/>
      <c r="I42" s="115"/>
      <c r="J42" s="57"/>
      <c r="K42" s="57"/>
    </row>
    <row r="43" spans="1:11" ht="16.899999999999999" customHeight="1" x14ac:dyDescent="0.25">
      <c r="A43" s="256"/>
      <c r="B43" s="256"/>
      <c r="C43" s="71" t="s">
        <v>159</v>
      </c>
      <c r="D43" s="80" t="s">
        <v>161</v>
      </c>
      <c r="E43" s="80" t="s">
        <v>166</v>
      </c>
      <c r="F43" s="80" t="s">
        <v>163</v>
      </c>
      <c r="G43" s="116">
        <v>6</v>
      </c>
      <c r="H43" s="117">
        <v>0.05</v>
      </c>
      <c r="I43" s="117">
        <f>H43*SUM(G44:G53)/G43</f>
        <v>0.16666666666666666</v>
      </c>
      <c r="J43" s="57"/>
      <c r="K43" s="57"/>
    </row>
    <row r="44" spans="1:11" x14ac:dyDescent="0.25">
      <c r="A44" s="196" t="s">
        <v>139</v>
      </c>
      <c r="B44" s="256"/>
      <c r="C44" s="99"/>
      <c r="D44" s="83"/>
      <c r="E44" s="82"/>
      <c r="F44" s="81" t="s">
        <v>183</v>
      </c>
      <c r="G44" s="116">
        <f t="shared" ref="G44:G45" si="3">IF(C44="x",0,IF(D44="x",1,IF(E44="x",2,IF(F44="x",3,"Indique"))))</f>
        <v>3</v>
      </c>
      <c r="H44" s="116"/>
      <c r="I44" s="116"/>
      <c r="J44" s="57"/>
      <c r="K44" s="57"/>
    </row>
    <row r="45" spans="1:11" x14ac:dyDescent="0.25">
      <c r="A45" s="196" t="s">
        <v>140</v>
      </c>
      <c r="B45" s="256"/>
      <c r="C45" s="99"/>
      <c r="D45" s="83"/>
      <c r="E45" s="82"/>
      <c r="F45" s="81" t="s">
        <v>183</v>
      </c>
      <c r="G45" s="116">
        <f t="shared" si="3"/>
        <v>3</v>
      </c>
      <c r="H45" s="116"/>
      <c r="I45" s="116"/>
      <c r="J45" s="57"/>
      <c r="K45" s="57"/>
    </row>
    <row r="46" spans="1:11" x14ac:dyDescent="0.25">
      <c r="A46" s="214"/>
      <c r="B46" s="259"/>
      <c r="C46" s="280">
        <f>SUM(G44:G45)/G43</f>
        <v>1</v>
      </c>
      <c r="D46" s="281"/>
      <c r="E46" s="281"/>
      <c r="F46" s="282"/>
      <c r="G46" s="115"/>
      <c r="H46" s="115"/>
      <c r="I46" s="115"/>
      <c r="J46" s="57"/>
      <c r="K46" s="57"/>
    </row>
    <row r="47" spans="1:11" ht="6" customHeight="1" x14ac:dyDescent="0.25">
      <c r="A47" s="57"/>
      <c r="B47" s="59"/>
      <c r="C47" s="84"/>
      <c r="D47" s="85"/>
      <c r="E47" s="85"/>
      <c r="F47" s="85"/>
      <c r="G47" s="115"/>
      <c r="H47" s="115"/>
      <c r="I47" s="115"/>
      <c r="J47" s="57"/>
      <c r="K47" s="57"/>
    </row>
    <row r="48" spans="1:11" ht="16.5" customHeight="1" x14ac:dyDescent="0.25">
      <c r="A48" s="200" t="s">
        <v>141</v>
      </c>
      <c r="B48" s="256"/>
      <c r="C48" s="210" t="s">
        <v>164</v>
      </c>
      <c r="D48" s="210"/>
      <c r="E48" s="210"/>
      <c r="F48" s="210"/>
      <c r="G48" s="115"/>
      <c r="H48" s="115"/>
      <c r="I48" s="115"/>
      <c r="J48" s="57"/>
      <c r="K48" s="57"/>
    </row>
    <row r="49" spans="1:11" ht="13.9" customHeight="1" x14ac:dyDescent="0.25">
      <c r="A49" s="256"/>
      <c r="B49" s="256"/>
      <c r="C49" s="71" t="s">
        <v>159</v>
      </c>
      <c r="D49" s="80" t="s">
        <v>161</v>
      </c>
      <c r="E49" s="80" t="s">
        <v>166</v>
      </c>
      <c r="F49" s="80" t="s">
        <v>163</v>
      </c>
      <c r="G49" s="116">
        <v>9</v>
      </c>
      <c r="H49" s="117">
        <v>0.15</v>
      </c>
      <c r="I49" s="117">
        <f>H49*SUM(G50:G52)/G49</f>
        <v>8.3333333333333329E-2</v>
      </c>
      <c r="J49" s="57"/>
      <c r="K49" s="57"/>
    </row>
    <row r="50" spans="1:11" x14ac:dyDescent="0.25">
      <c r="A50" s="196" t="s">
        <v>175</v>
      </c>
      <c r="B50" s="256"/>
      <c r="C50" s="99"/>
      <c r="D50" s="83" t="s">
        <v>183</v>
      </c>
      <c r="E50" s="82"/>
      <c r="F50" s="81"/>
      <c r="G50" s="116">
        <f t="shared" ref="G50:G52" si="4">IF(C50="x",0,IF(D50="x",1,IF(E50="x",2,IF(F50="x",3,"Indique"))))</f>
        <v>1</v>
      </c>
      <c r="H50" s="116"/>
      <c r="I50" s="116"/>
      <c r="J50" s="57"/>
      <c r="K50" s="57"/>
    </row>
    <row r="51" spans="1:11" x14ac:dyDescent="0.25">
      <c r="A51" s="196" t="s">
        <v>142</v>
      </c>
      <c r="B51" s="256"/>
      <c r="C51" s="99"/>
      <c r="D51" s="83"/>
      <c r="E51" s="82" t="s">
        <v>183</v>
      </c>
      <c r="F51" s="81"/>
      <c r="G51" s="116">
        <f t="shared" si="4"/>
        <v>2</v>
      </c>
      <c r="H51" s="116"/>
      <c r="I51" s="116"/>
      <c r="J51" s="57"/>
      <c r="K51" s="57"/>
    </row>
    <row r="52" spans="1:11" x14ac:dyDescent="0.25">
      <c r="A52" s="196" t="s">
        <v>143</v>
      </c>
      <c r="B52" s="256"/>
      <c r="C52" s="99"/>
      <c r="D52" s="83"/>
      <c r="E52" s="82" t="s">
        <v>183</v>
      </c>
      <c r="F52" s="81"/>
      <c r="G52" s="116">
        <f t="shared" si="4"/>
        <v>2</v>
      </c>
      <c r="H52" s="115"/>
      <c r="I52" s="115"/>
      <c r="J52" s="57"/>
      <c r="K52" s="57"/>
    </row>
    <row r="53" spans="1:11" x14ac:dyDescent="0.25">
      <c r="A53" s="214"/>
      <c r="B53" s="259"/>
      <c r="C53" s="280">
        <f>SUM(G50:G52)/G49</f>
        <v>0.55555555555555558</v>
      </c>
      <c r="D53" s="281"/>
      <c r="E53" s="281"/>
      <c r="F53" s="282"/>
      <c r="G53" s="115"/>
      <c r="H53" s="115"/>
      <c r="I53" s="115"/>
      <c r="J53" s="57"/>
      <c r="K53" s="57"/>
    </row>
    <row r="54" spans="1:11" ht="6" customHeight="1" x14ac:dyDescent="0.25">
      <c r="A54" s="57"/>
      <c r="B54" s="59"/>
      <c r="C54" s="84"/>
      <c r="D54" s="85"/>
      <c r="E54" s="85"/>
      <c r="F54" s="85"/>
      <c r="G54" s="115"/>
      <c r="H54" s="115"/>
      <c r="I54" s="115"/>
      <c r="J54" s="57"/>
      <c r="K54" s="57"/>
    </row>
    <row r="55" spans="1:11" ht="16.5" customHeight="1" x14ac:dyDescent="0.25">
      <c r="A55" s="200" t="s">
        <v>174</v>
      </c>
      <c r="B55" s="256"/>
      <c r="C55" s="210" t="s">
        <v>164</v>
      </c>
      <c r="D55" s="210"/>
      <c r="E55" s="210"/>
      <c r="F55" s="210"/>
      <c r="G55" s="115"/>
      <c r="H55" s="115"/>
      <c r="I55" s="115"/>
      <c r="J55" s="57"/>
      <c r="K55" s="57"/>
    </row>
    <row r="56" spans="1:11" ht="18" customHeight="1" x14ac:dyDescent="0.25">
      <c r="A56" s="256"/>
      <c r="B56" s="256"/>
      <c r="C56" s="71" t="s">
        <v>159</v>
      </c>
      <c r="D56" s="80" t="s">
        <v>161</v>
      </c>
      <c r="E56" s="80" t="s">
        <v>166</v>
      </c>
      <c r="F56" s="80" t="s">
        <v>163</v>
      </c>
      <c r="G56" s="116">
        <v>36</v>
      </c>
      <c r="H56" s="117">
        <v>0.15</v>
      </c>
      <c r="I56" s="117">
        <f>H56*SUM(G57:G68)/G56</f>
        <v>9.5833333333333326E-2</v>
      </c>
      <c r="J56" s="57"/>
      <c r="K56" s="57"/>
    </row>
    <row r="57" spans="1:11" x14ac:dyDescent="0.25">
      <c r="A57" s="196" t="s">
        <v>176</v>
      </c>
      <c r="B57" s="256"/>
      <c r="C57" s="99"/>
      <c r="D57" s="83"/>
      <c r="E57" s="82"/>
      <c r="F57" s="81" t="s">
        <v>183</v>
      </c>
      <c r="G57" s="116">
        <f t="shared" ref="G57:G68" si="5">IF(C57="x",0,IF(D57="x",1,IF(E57="x",2,IF(F57="x",3,"Indique"))))</f>
        <v>3</v>
      </c>
      <c r="H57" s="116"/>
      <c r="I57" s="116"/>
      <c r="J57" s="57"/>
      <c r="K57" s="57"/>
    </row>
    <row r="58" spans="1:11" x14ac:dyDescent="0.25">
      <c r="A58" s="196" t="s">
        <v>144</v>
      </c>
      <c r="B58" s="256"/>
      <c r="C58" s="99"/>
      <c r="D58" s="83"/>
      <c r="E58" s="82" t="s">
        <v>183</v>
      </c>
      <c r="F58" s="81"/>
      <c r="G58" s="116">
        <f t="shared" si="5"/>
        <v>2</v>
      </c>
      <c r="H58" s="116"/>
      <c r="I58" s="116"/>
      <c r="J58" s="57"/>
      <c r="K58" s="57"/>
    </row>
    <row r="59" spans="1:11" x14ac:dyDescent="0.25">
      <c r="A59" s="196" t="s">
        <v>145</v>
      </c>
      <c r="B59" s="256"/>
      <c r="C59" s="99"/>
      <c r="D59" s="83"/>
      <c r="E59" s="82" t="s">
        <v>183</v>
      </c>
      <c r="F59" s="81"/>
      <c r="G59" s="116">
        <f t="shared" si="5"/>
        <v>2</v>
      </c>
      <c r="H59" s="115"/>
      <c r="I59" s="115"/>
      <c r="J59" s="57"/>
      <c r="K59" s="57"/>
    </row>
    <row r="60" spans="1:11" x14ac:dyDescent="0.25">
      <c r="A60" s="196" t="s">
        <v>146</v>
      </c>
      <c r="B60" s="256"/>
      <c r="C60" s="99"/>
      <c r="D60" s="83"/>
      <c r="E60" s="82" t="s">
        <v>183</v>
      </c>
      <c r="F60" s="81"/>
      <c r="G60" s="116">
        <f t="shared" si="5"/>
        <v>2</v>
      </c>
      <c r="H60" s="115"/>
      <c r="I60" s="115"/>
      <c r="J60" s="57"/>
      <c r="K60" s="57"/>
    </row>
    <row r="61" spans="1:11" x14ac:dyDescent="0.25">
      <c r="A61" s="196" t="s">
        <v>147</v>
      </c>
      <c r="B61" s="256"/>
      <c r="C61" s="99"/>
      <c r="D61" s="83"/>
      <c r="E61" s="82" t="s">
        <v>183</v>
      </c>
      <c r="F61" s="81"/>
      <c r="G61" s="116">
        <f t="shared" si="5"/>
        <v>2</v>
      </c>
      <c r="H61" s="115"/>
      <c r="I61" s="115"/>
      <c r="J61" s="57"/>
      <c r="K61" s="57"/>
    </row>
    <row r="62" spans="1:11" x14ac:dyDescent="0.25">
      <c r="A62" s="196" t="s">
        <v>148</v>
      </c>
      <c r="B62" s="256"/>
      <c r="C62" s="99"/>
      <c r="D62" s="83"/>
      <c r="E62" s="82" t="s">
        <v>183</v>
      </c>
      <c r="F62" s="81"/>
      <c r="G62" s="116">
        <f t="shared" si="5"/>
        <v>2</v>
      </c>
      <c r="H62" s="115"/>
      <c r="I62" s="115"/>
      <c r="J62" s="57"/>
      <c r="K62" s="57"/>
    </row>
    <row r="63" spans="1:11" x14ac:dyDescent="0.25">
      <c r="A63" s="196" t="s">
        <v>149</v>
      </c>
      <c r="B63" s="256"/>
      <c r="C63" s="99" t="s">
        <v>183</v>
      </c>
      <c r="D63" s="83"/>
      <c r="E63" s="82"/>
      <c r="F63" s="81"/>
      <c r="G63" s="116">
        <f t="shared" si="5"/>
        <v>0</v>
      </c>
      <c r="H63" s="115"/>
      <c r="I63" s="115"/>
      <c r="J63" s="57"/>
      <c r="K63" s="57"/>
    </row>
    <row r="64" spans="1:11" x14ac:dyDescent="0.25">
      <c r="A64" s="196" t="s">
        <v>150</v>
      </c>
      <c r="B64" s="256"/>
      <c r="C64" s="99" t="s">
        <v>183</v>
      </c>
      <c r="D64" s="83"/>
      <c r="E64" s="82"/>
      <c r="F64" s="81"/>
      <c r="G64" s="116">
        <f t="shared" si="5"/>
        <v>0</v>
      </c>
      <c r="H64" s="115"/>
      <c r="I64" s="115"/>
      <c r="J64" s="57"/>
      <c r="K64" s="57"/>
    </row>
    <row r="65" spans="1:11" x14ac:dyDescent="0.25">
      <c r="A65" s="196" t="s">
        <v>151</v>
      </c>
      <c r="B65" s="256"/>
      <c r="C65" s="99"/>
      <c r="D65" s="83"/>
      <c r="E65" s="82" t="s">
        <v>183</v>
      </c>
      <c r="F65" s="81"/>
      <c r="G65" s="116">
        <f t="shared" si="5"/>
        <v>2</v>
      </c>
      <c r="H65" s="115"/>
      <c r="I65" s="115"/>
      <c r="J65" s="57"/>
      <c r="K65" s="57"/>
    </row>
    <row r="66" spans="1:11" x14ac:dyDescent="0.25">
      <c r="A66" s="196" t="s">
        <v>152</v>
      </c>
      <c r="B66" s="256"/>
      <c r="C66" s="99"/>
      <c r="D66" s="83"/>
      <c r="E66" s="82" t="s">
        <v>183</v>
      </c>
      <c r="F66" s="81"/>
      <c r="G66" s="116">
        <f t="shared" si="5"/>
        <v>2</v>
      </c>
      <c r="H66" s="115"/>
      <c r="I66" s="115"/>
      <c r="J66" s="57"/>
      <c r="K66" s="57"/>
    </row>
    <row r="67" spans="1:11" x14ac:dyDescent="0.25">
      <c r="A67" s="196" t="s">
        <v>153</v>
      </c>
      <c r="B67" s="256"/>
      <c r="C67" s="99"/>
      <c r="D67" s="83"/>
      <c r="E67" s="82"/>
      <c r="F67" s="81" t="s">
        <v>183</v>
      </c>
      <c r="G67" s="116">
        <f t="shared" si="5"/>
        <v>3</v>
      </c>
      <c r="H67" s="115"/>
      <c r="I67" s="115"/>
      <c r="J67" s="57"/>
      <c r="K67" s="57"/>
    </row>
    <row r="68" spans="1:11" x14ac:dyDescent="0.25">
      <c r="A68" s="196" t="s">
        <v>154</v>
      </c>
      <c r="B68" s="256"/>
      <c r="C68" s="99"/>
      <c r="D68" s="83"/>
      <c r="E68" s="82"/>
      <c r="F68" s="81" t="s">
        <v>183</v>
      </c>
      <c r="G68" s="116">
        <f t="shared" si="5"/>
        <v>3</v>
      </c>
      <c r="H68" s="115"/>
      <c r="I68" s="115"/>
      <c r="J68" s="57"/>
      <c r="K68" s="57"/>
    </row>
    <row r="69" spans="1:11" x14ac:dyDescent="0.25">
      <c r="A69" s="214"/>
      <c r="B69" s="259"/>
      <c r="C69" s="264">
        <f>SUM(G57:G68)/G56</f>
        <v>0.63888888888888884</v>
      </c>
      <c r="D69" s="270"/>
      <c r="E69" s="270"/>
      <c r="F69" s="271"/>
      <c r="G69" s="115"/>
      <c r="H69" s="115"/>
      <c r="I69" s="115"/>
      <c r="J69" s="57"/>
      <c r="K69" s="57"/>
    </row>
    <row r="70" spans="1:11" ht="6" customHeight="1" x14ac:dyDescent="0.25">
      <c r="A70" s="57"/>
      <c r="B70" s="59"/>
      <c r="C70" s="84"/>
      <c r="D70" s="85"/>
      <c r="E70" s="85"/>
      <c r="F70" s="85"/>
      <c r="G70" s="115"/>
      <c r="H70" s="115"/>
      <c r="I70" s="115"/>
      <c r="J70" s="57"/>
      <c r="K70" s="57"/>
    </row>
    <row r="71" spans="1:11" ht="16.5" customHeight="1" x14ac:dyDescent="0.25">
      <c r="A71" s="200" t="s">
        <v>155</v>
      </c>
      <c r="B71" s="256"/>
      <c r="C71" s="210" t="s">
        <v>164</v>
      </c>
      <c r="D71" s="210"/>
      <c r="E71" s="210"/>
      <c r="F71" s="210"/>
      <c r="G71" s="115"/>
      <c r="H71" s="115"/>
      <c r="I71" s="115"/>
      <c r="J71" s="57"/>
      <c r="K71" s="57"/>
    </row>
    <row r="72" spans="1:11" x14ac:dyDescent="0.25">
      <c r="A72" s="256"/>
      <c r="B72" s="256"/>
      <c r="C72" s="71" t="s">
        <v>159</v>
      </c>
      <c r="D72" s="80" t="s">
        <v>161</v>
      </c>
      <c r="E72" s="80" t="s">
        <v>166</v>
      </c>
      <c r="F72" s="80" t="s">
        <v>163</v>
      </c>
      <c r="G72" s="116">
        <v>9</v>
      </c>
      <c r="H72" s="117">
        <v>0.1</v>
      </c>
      <c r="I72" s="117">
        <f>H72*SUM(G73:G82)/G72</f>
        <v>0</v>
      </c>
      <c r="J72" s="57"/>
      <c r="K72" s="57"/>
    </row>
    <row r="73" spans="1:11" x14ac:dyDescent="0.25">
      <c r="A73" s="196" t="s">
        <v>156</v>
      </c>
      <c r="B73" s="256"/>
      <c r="C73" s="99" t="s">
        <v>183</v>
      </c>
      <c r="D73" s="83"/>
      <c r="E73" s="82"/>
      <c r="F73" s="81"/>
      <c r="G73" s="116">
        <f t="shared" ref="G73:G75" si="6">IF(C73="x",0,IF(D73="x",1,IF(E73="x",2,IF(F73="x",3,"Indique"))))</f>
        <v>0</v>
      </c>
      <c r="H73" s="116"/>
      <c r="I73" s="116"/>
      <c r="J73" s="57"/>
      <c r="K73" s="57"/>
    </row>
    <row r="74" spans="1:11" x14ac:dyDescent="0.25">
      <c r="A74" s="196" t="s">
        <v>157</v>
      </c>
      <c r="B74" s="256"/>
      <c r="C74" s="99" t="s">
        <v>183</v>
      </c>
      <c r="D74" s="83"/>
      <c r="E74" s="82"/>
      <c r="F74" s="81"/>
      <c r="G74" s="116">
        <f t="shared" si="6"/>
        <v>0</v>
      </c>
      <c r="H74" s="116"/>
      <c r="I74" s="116"/>
      <c r="J74" s="57"/>
      <c r="K74" s="57"/>
    </row>
    <row r="75" spans="1:11" x14ac:dyDescent="0.25">
      <c r="A75" s="196" t="s">
        <v>158</v>
      </c>
      <c r="B75" s="256"/>
      <c r="C75" s="99" t="s">
        <v>183</v>
      </c>
      <c r="D75" s="83"/>
      <c r="E75" s="82"/>
      <c r="F75" s="81"/>
      <c r="G75" s="116">
        <f t="shared" si="6"/>
        <v>0</v>
      </c>
      <c r="H75" s="115"/>
      <c r="I75" s="115"/>
      <c r="J75" s="57"/>
      <c r="K75" s="57"/>
    </row>
    <row r="76" spans="1:11" x14ac:dyDescent="0.25">
      <c r="A76" s="214"/>
      <c r="B76" s="259"/>
      <c r="C76" s="280">
        <f>SUM(G73:G75)/G72</f>
        <v>0</v>
      </c>
      <c r="D76" s="281"/>
      <c r="E76" s="281"/>
      <c r="F76" s="282"/>
      <c r="G76" s="115"/>
      <c r="H76" s="115"/>
      <c r="I76" s="115"/>
      <c r="J76" s="57"/>
      <c r="K76" s="57"/>
    </row>
    <row r="77" spans="1:11" ht="6" customHeight="1" x14ac:dyDescent="0.25">
      <c r="A77" s="57"/>
      <c r="B77" s="59"/>
      <c r="C77" s="86"/>
      <c r="D77" s="87"/>
      <c r="E77" s="87"/>
      <c r="F77" s="87"/>
      <c r="G77" s="115"/>
      <c r="H77" s="115"/>
      <c r="I77" s="115"/>
      <c r="J77" s="57"/>
      <c r="K77" s="57"/>
    </row>
    <row r="78" spans="1:11" ht="31.5" customHeight="1" x14ac:dyDescent="0.25">
      <c r="A78" s="190" t="s">
        <v>177</v>
      </c>
      <c r="B78" s="279"/>
      <c r="C78" s="201">
        <f>I72+I56+I49+I43+I37+I23+I14</f>
        <v>0.72250000000000003</v>
      </c>
      <c r="D78" s="207"/>
      <c r="E78" s="207"/>
      <c r="F78" s="208"/>
      <c r="G78" s="115"/>
      <c r="H78" s="115"/>
      <c r="I78" s="115"/>
      <c r="J78" s="57"/>
      <c r="K78" s="57"/>
    </row>
    <row r="79" spans="1:11" ht="6.6" customHeight="1" x14ac:dyDescent="0.25">
      <c r="A79" s="165"/>
      <c r="B79" s="60"/>
      <c r="C79" s="79"/>
      <c r="D79" s="79"/>
      <c r="E79" s="79"/>
      <c r="F79" s="79"/>
      <c r="G79" s="115"/>
      <c r="H79" s="115"/>
      <c r="I79" s="115"/>
      <c r="J79" s="57"/>
      <c r="K79" s="57"/>
    </row>
    <row r="80" spans="1:11" ht="31.5" customHeight="1" x14ac:dyDescent="0.25">
      <c r="A80" s="190" t="s">
        <v>195</v>
      </c>
      <c r="B80" s="192"/>
      <c r="C80" s="201" t="str">
        <f>IF(C78&lt;=0.33,"Seguridad Baja",IF(C78&lt;=0.66,"Seguridad Media",IF(C78&gt;0.66,"Seguridad Alta")))</f>
        <v>Seguridad Alta</v>
      </c>
      <c r="D80" s="202"/>
      <c r="E80" s="202"/>
      <c r="F80" s="203"/>
      <c r="G80" s="115"/>
      <c r="H80" s="115"/>
      <c r="I80" s="115"/>
      <c r="J80" s="57"/>
      <c r="K80" s="57"/>
    </row>
    <row r="81" spans="1:11" s="38" customFormat="1" ht="5.45" customHeight="1" x14ac:dyDescent="0.25">
      <c r="A81" s="163"/>
      <c r="B81" s="165"/>
      <c r="C81" s="100"/>
      <c r="D81" s="79"/>
      <c r="E81" s="79"/>
      <c r="F81" s="79"/>
      <c r="G81" s="115"/>
      <c r="H81" s="116"/>
      <c r="I81" s="116"/>
      <c r="J81" s="58"/>
      <c r="K81" s="58"/>
    </row>
    <row r="82" spans="1:11" ht="31.5" customHeight="1" x14ac:dyDescent="0.25">
      <c r="A82" s="190" t="s">
        <v>253</v>
      </c>
      <c r="B82" s="192"/>
      <c r="C82" s="201">
        <f>C78*0.16</f>
        <v>0.11560000000000001</v>
      </c>
      <c r="D82" s="207"/>
      <c r="E82" s="207"/>
      <c r="F82" s="208"/>
      <c r="G82" s="115"/>
      <c r="H82" s="115"/>
      <c r="I82" s="115"/>
      <c r="J82" s="57"/>
      <c r="K82" s="57"/>
    </row>
    <row r="83" spans="1:11" s="38" customFormat="1" ht="5.45" customHeight="1" x14ac:dyDescent="0.25">
      <c r="B83" s="7"/>
      <c r="C83" s="42"/>
      <c r="D83" s="11"/>
      <c r="E83" s="11"/>
      <c r="F83" s="11"/>
      <c r="G83" s="114"/>
      <c r="H83" s="112"/>
      <c r="I83" s="112"/>
    </row>
  </sheetData>
  <mergeCells count="77">
    <mergeCell ref="A9:F9"/>
    <mergeCell ref="A11:B11"/>
    <mergeCell ref="A13:B14"/>
    <mergeCell ref="A2:F2"/>
    <mergeCell ref="B4:F4"/>
    <mergeCell ref="A7:F7"/>
    <mergeCell ref="A27:B27"/>
    <mergeCell ref="A28:B28"/>
    <mergeCell ref="A29:B29"/>
    <mergeCell ref="C11:F11"/>
    <mergeCell ref="C13:F13"/>
    <mergeCell ref="A15:B15"/>
    <mergeCell ref="A16:B16"/>
    <mergeCell ref="A17:B17"/>
    <mergeCell ref="A18:B18"/>
    <mergeCell ref="A19:B19"/>
    <mergeCell ref="A20:B20"/>
    <mergeCell ref="A22:B23"/>
    <mergeCell ref="A24:B24"/>
    <mergeCell ref="A25:B25"/>
    <mergeCell ref="A26:B26"/>
    <mergeCell ref="C82:F82"/>
    <mergeCell ref="C20:F20"/>
    <mergeCell ref="C34:F34"/>
    <mergeCell ref="C40:F40"/>
    <mergeCell ref="C46:F46"/>
    <mergeCell ref="C53:F53"/>
    <mergeCell ref="C69:F69"/>
    <mergeCell ref="C76:F76"/>
    <mergeCell ref="C48:F48"/>
    <mergeCell ref="C78:F78"/>
    <mergeCell ref="C80:F80"/>
    <mergeCell ref="C22:F22"/>
    <mergeCell ref="C36:F36"/>
    <mergeCell ref="C42:F42"/>
    <mergeCell ref="C55:F55"/>
    <mergeCell ref="C71:F71"/>
    <mergeCell ref="A30:B30"/>
    <mergeCell ref="A31:B31"/>
    <mergeCell ref="A32:B32"/>
    <mergeCell ref="A33:B33"/>
    <mergeCell ref="A34:B34"/>
    <mergeCell ref="A36:B37"/>
    <mergeCell ref="A38:B38"/>
    <mergeCell ref="A39:B39"/>
    <mergeCell ref="A40:B40"/>
    <mergeCell ref="A42:B43"/>
    <mergeCell ref="A44:B44"/>
    <mergeCell ref="A45:B45"/>
    <mergeCell ref="A46:B46"/>
    <mergeCell ref="A48:B49"/>
    <mergeCell ref="A50:B50"/>
    <mergeCell ref="A51:B51"/>
    <mergeCell ref="A52:B52"/>
    <mergeCell ref="A53:B53"/>
    <mergeCell ref="A55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1:B72"/>
    <mergeCell ref="A73:B73"/>
    <mergeCell ref="A74:B74"/>
    <mergeCell ref="A75:B75"/>
    <mergeCell ref="A76:B76"/>
    <mergeCell ref="A78:B78"/>
    <mergeCell ref="A80:B80"/>
    <mergeCell ref="A82:B82"/>
  </mergeCells>
  <pageMargins left="0.70866141732283472" right="0.70866141732283472" top="0.74803149606299213" bottom="0.74803149606299213" header="0.31496062992125984" footer="0.31496062992125984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3"/>
    <pageSetUpPr fitToPage="1"/>
  </sheetPr>
  <dimension ref="A1:K30"/>
  <sheetViews>
    <sheetView zoomScale="75" zoomScaleNormal="75" workbookViewId="0">
      <selection activeCell="G18" sqref="C18:G18"/>
    </sheetView>
  </sheetViews>
  <sheetFormatPr baseColWidth="10" defaultRowHeight="16.5" x14ac:dyDescent="0.25"/>
  <cols>
    <col min="1" max="1" width="11.7109375" style="38" customWidth="1"/>
    <col min="2" max="2" width="20.7109375" style="38" customWidth="1"/>
    <col min="3" max="3" width="23.28515625" style="38" customWidth="1"/>
    <col min="4" max="4" width="15.42578125" style="38" customWidth="1"/>
    <col min="5" max="5" width="1.28515625" style="38" customWidth="1"/>
    <col min="6" max="6" width="21.28515625" style="37" customWidth="1"/>
    <col min="7" max="16384" width="11.42578125" style="38"/>
  </cols>
  <sheetData>
    <row r="1" spans="1:11" ht="15" customHeight="1" x14ac:dyDescent="0.25">
      <c r="A1" s="58"/>
      <c r="B1" s="66"/>
      <c r="C1" s="67"/>
      <c r="D1" s="68"/>
      <c r="E1" s="68"/>
      <c r="F1" s="68"/>
      <c r="G1" s="46"/>
      <c r="H1" s="112"/>
      <c r="I1" s="112"/>
      <c r="J1" s="113"/>
      <c r="K1" s="113"/>
    </row>
    <row r="2" spans="1:11" ht="15" customHeight="1" x14ac:dyDescent="0.25">
      <c r="A2" s="296" t="s">
        <v>167</v>
      </c>
      <c r="B2" s="296"/>
      <c r="C2" s="296"/>
      <c r="D2" s="296"/>
      <c r="E2" s="296"/>
      <c r="F2" s="296"/>
      <c r="G2" s="44"/>
      <c r="H2" s="112"/>
      <c r="I2" s="112"/>
      <c r="J2" s="113"/>
      <c r="K2" s="113"/>
    </row>
    <row r="3" spans="1:11" ht="6.75" customHeight="1" x14ac:dyDescent="0.25">
      <c r="A3" s="61"/>
      <c r="B3" s="61"/>
      <c r="C3" s="61"/>
      <c r="D3" s="61"/>
      <c r="E3" s="61"/>
      <c r="F3" s="61"/>
      <c r="G3" s="44"/>
      <c r="H3" s="112"/>
      <c r="I3" s="112"/>
      <c r="J3" s="113"/>
      <c r="K3" s="113"/>
    </row>
    <row r="4" spans="1:11" ht="15" customHeight="1" x14ac:dyDescent="0.25">
      <c r="A4" s="306" t="s">
        <v>168</v>
      </c>
      <c r="B4" s="306"/>
      <c r="C4" s="305" t="s">
        <v>256</v>
      </c>
      <c r="D4" s="305"/>
      <c r="E4" s="305"/>
      <c r="F4" s="305"/>
      <c r="G4" s="45"/>
      <c r="H4" s="112"/>
      <c r="I4" s="112"/>
      <c r="J4" s="113"/>
      <c r="K4" s="113"/>
    </row>
    <row r="5" spans="1:11" ht="15" customHeight="1" x14ac:dyDescent="0.25">
      <c r="A5" s="306" t="s">
        <v>169</v>
      </c>
      <c r="B5" s="306"/>
      <c r="C5" s="307"/>
      <c r="D5" s="307"/>
      <c r="E5" s="307"/>
      <c r="F5" s="307"/>
      <c r="G5" s="45"/>
      <c r="H5" s="112"/>
      <c r="I5" s="112"/>
      <c r="J5" s="113"/>
      <c r="K5" s="113"/>
    </row>
    <row r="6" spans="1:11" ht="8.25" customHeight="1" x14ac:dyDescent="0.25">
      <c r="A6" s="58"/>
      <c r="B6" s="64"/>
      <c r="C6" s="65"/>
      <c r="D6" s="65"/>
      <c r="E6" s="65"/>
      <c r="F6" s="65"/>
      <c r="G6" s="45"/>
      <c r="H6" s="112"/>
      <c r="I6" s="112"/>
      <c r="J6" s="113"/>
      <c r="K6" s="113"/>
    </row>
    <row r="7" spans="1:11" s="13" customFormat="1" ht="24.6" customHeight="1" x14ac:dyDescent="0.25">
      <c r="A7" s="290" t="s">
        <v>182</v>
      </c>
      <c r="B7" s="291"/>
      <c r="C7" s="292"/>
      <c r="D7" s="43" t="s">
        <v>202</v>
      </c>
      <c r="E7" s="40"/>
      <c r="F7" s="43" t="s">
        <v>191</v>
      </c>
    </row>
    <row r="8" spans="1:11" ht="44.25" customHeight="1" thickBot="1" x14ac:dyDescent="0.3">
      <c r="A8" s="293" t="s">
        <v>221</v>
      </c>
      <c r="B8" s="293"/>
      <c r="C8" s="294"/>
      <c r="D8" s="146">
        <f>Entorno_Físico!C60</f>
        <v>0.89761904761904765</v>
      </c>
      <c r="E8" s="146"/>
      <c r="F8" s="147">
        <f>Entorno_Físico!C64</f>
        <v>8.9761904761904765E-2</v>
      </c>
    </row>
    <row r="9" spans="1:11" ht="44.25" customHeight="1" thickTop="1" thickBot="1" x14ac:dyDescent="0.3">
      <c r="A9" s="297" t="s">
        <v>193</v>
      </c>
      <c r="B9" s="297"/>
      <c r="C9" s="298"/>
      <c r="D9" s="146">
        <f>'Entorno Social'!C83</f>
        <v>0.91666666666666663</v>
      </c>
      <c r="E9" s="146"/>
      <c r="F9" s="147">
        <f>'Entorno Social'!C87</f>
        <v>9.1666666666666674E-2</v>
      </c>
    </row>
    <row r="10" spans="1:11" ht="44.25" customHeight="1" thickTop="1" thickBot="1" x14ac:dyDescent="0.3">
      <c r="A10" s="299" t="s">
        <v>250</v>
      </c>
      <c r="B10" s="299"/>
      <c r="C10" s="300"/>
      <c r="D10" s="146">
        <f>'Elementos Estructurales'!J194+'Elementos Estructurales'!J172+'Elementos Estructurales'!J51</f>
        <v>0.77114399999999994</v>
      </c>
      <c r="E10" s="146"/>
      <c r="F10" s="147">
        <f>'Elementos Estructurales'!D200</f>
        <v>0.3084576</v>
      </c>
    </row>
    <row r="11" spans="1:11" ht="44.25" customHeight="1" thickTop="1" thickBot="1" x14ac:dyDescent="0.3">
      <c r="A11" s="301" t="s">
        <v>251</v>
      </c>
      <c r="B11" s="301"/>
      <c r="C11" s="302"/>
      <c r="D11" s="146">
        <f>'Elementos No Estructurales'!D273</f>
        <v>0.64920900000000004</v>
      </c>
      <c r="E11" s="146"/>
      <c r="F11" s="147">
        <f>'Elementos No Estructurales'!D277</f>
        <v>0.15581016</v>
      </c>
    </row>
    <row r="12" spans="1:11" ht="44.25" customHeight="1" thickTop="1" x14ac:dyDescent="0.25">
      <c r="A12" s="303" t="s">
        <v>252</v>
      </c>
      <c r="B12" s="303"/>
      <c r="C12" s="304"/>
      <c r="D12" s="146">
        <f>'Elementos Funcionales'!C78</f>
        <v>0.72250000000000003</v>
      </c>
      <c r="E12" s="146"/>
      <c r="F12" s="147">
        <f>'Elementos Funcionales'!C82</f>
        <v>0.11560000000000001</v>
      </c>
    </row>
    <row r="13" spans="1:11" ht="17.25" thickBot="1" x14ac:dyDescent="0.3">
      <c r="C13" s="13"/>
      <c r="D13" s="13"/>
      <c r="E13" s="13"/>
      <c r="F13" s="11"/>
    </row>
    <row r="14" spans="1:11" ht="40.5" customHeight="1" thickBot="1" x14ac:dyDescent="0.3">
      <c r="A14" s="295" t="s">
        <v>192</v>
      </c>
      <c r="B14" s="295"/>
      <c r="C14" s="295"/>
      <c r="D14" s="295"/>
      <c r="E14" s="48"/>
      <c r="F14" s="138">
        <f>SUM(F8+F9+F10+F11+F12)</f>
        <v>0.76129633142857145</v>
      </c>
    </row>
    <row r="15" spans="1:11" ht="13.5" customHeight="1" thickBot="1" x14ac:dyDescent="0.3">
      <c r="A15" s="170"/>
      <c r="B15" s="170"/>
      <c r="C15" s="7"/>
      <c r="D15" s="7"/>
      <c r="E15" s="7"/>
      <c r="F15" s="39"/>
    </row>
    <row r="16" spans="1:11" ht="40.5" customHeight="1" thickBot="1" x14ac:dyDescent="0.3">
      <c r="A16" s="295" t="s">
        <v>194</v>
      </c>
      <c r="B16" s="295"/>
      <c r="C16" s="295"/>
      <c r="D16" s="295"/>
      <c r="E16" s="48"/>
      <c r="F16" s="137" t="str">
        <f>IF(F14&lt;=0.33,"Seguridad Baja",IF(F14&lt;=0.66,"Seguridad Media",IF(F14&gt;0.66,"Seguridad Alta")))</f>
        <v>Seguridad Alta</v>
      </c>
    </row>
    <row r="17" spans="1:6" x14ac:dyDescent="0.25">
      <c r="C17" s="13"/>
      <c r="D17" s="13"/>
      <c r="E17" s="13"/>
      <c r="F17" s="11"/>
    </row>
    <row r="18" spans="1:6" ht="45" x14ac:dyDescent="0.25">
      <c r="A18" s="143" t="s">
        <v>233</v>
      </c>
      <c r="B18" s="144" t="s">
        <v>222</v>
      </c>
      <c r="C18" s="285" t="s">
        <v>223</v>
      </c>
      <c r="D18" s="286"/>
      <c r="E18" s="286"/>
      <c r="F18" s="286"/>
    </row>
    <row r="19" spans="1:6" ht="70.5" customHeight="1" x14ac:dyDescent="0.25">
      <c r="A19" s="145" t="s">
        <v>224</v>
      </c>
      <c r="B19" s="140" t="s">
        <v>225</v>
      </c>
      <c r="C19" s="287" t="s">
        <v>226</v>
      </c>
      <c r="D19" s="288"/>
      <c r="E19" s="288"/>
      <c r="F19" s="289"/>
    </row>
    <row r="20" spans="1:6" ht="70.5" customHeight="1" x14ac:dyDescent="0.25">
      <c r="A20" s="145" t="s">
        <v>227</v>
      </c>
      <c r="B20" s="141" t="s">
        <v>228</v>
      </c>
      <c r="C20" s="287" t="s">
        <v>229</v>
      </c>
      <c r="D20" s="288"/>
      <c r="E20" s="288"/>
      <c r="F20" s="289"/>
    </row>
    <row r="21" spans="1:6" ht="70.5" customHeight="1" x14ac:dyDescent="0.25">
      <c r="A21" s="145" t="s">
        <v>230</v>
      </c>
      <c r="B21" s="142" t="s">
        <v>231</v>
      </c>
      <c r="C21" s="287" t="s">
        <v>232</v>
      </c>
      <c r="D21" s="288"/>
      <c r="E21" s="288"/>
      <c r="F21" s="289"/>
    </row>
    <row r="27" spans="1:6" x14ac:dyDescent="0.25">
      <c r="C27" s="171"/>
    </row>
    <row r="28" spans="1:6" x14ac:dyDescent="0.25">
      <c r="C28" s="171"/>
    </row>
    <row r="29" spans="1:6" x14ac:dyDescent="0.25">
      <c r="C29" s="171"/>
    </row>
    <row r="30" spans="1:6" x14ac:dyDescent="0.25">
      <c r="C30" s="171"/>
    </row>
  </sheetData>
  <mergeCells count="17">
    <mergeCell ref="A2:F2"/>
    <mergeCell ref="A9:C9"/>
    <mergeCell ref="A10:C10"/>
    <mergeCell ref="A11:C11"/>
    <mergeCell ref="A12:C12"/>
    <mergeCell ref="C4:F4"/>
    <mergeCell ref="A4:B4"/>
    <mergeCell ref="A5:B5"/>
    <mergeCell ref="C5:F5"/>
    <mergeCell ref="C18:F18"/>
    <mergeCell ref="C19:F19"/>
    <mergeCell ref="C21:F21"/>
    <mergeCell ref="C20:F20"/>
    <mergeCell ref="A7:C7"/>
    <mergeCell ref="A8:C8"/>
    <mergeCell ref="A14:D14"/>
    <mergeCell ref="A16:D16"/>
  </mergeCells>
  <pageMargins left="0.70866141732283472" right="0.70866141732283472" top="0.74803149606299213" bottom="0.74803149606299213" header="0.31496062992125984" footer="0.31496062992125984"/>
  <pageSetup scale="9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Informacion General</vt:lpstr>
      <vt:lpstr>Entorno_Físico</vt:lpstr>
      <vt:lpstr>Entorno Social</vt:lpstr>
      <vt:lpstr>Elementos Estructurales</vt:lpstr>
      <vt:lpstr>Elementos No Estructurales</vt:lpstr>
      <vt:lpstr>Elementos Funcionales</vt:lpstr>
      <vt:lpstr>INDICE DE SEGURIDAD</vt:lpstr>
      <vt:lpstr>GRAFICA X COMPONENTE</vt:lpstr>
      <vt:lpstr>'Elementos Estructurales'!Área_de_impresión</vt:lpstr>
      <vt:lpstr>'Elementos Funcionales'!Área_de_impresión</vt:lpstr>
      <vt:lpstr>'Elementos No Estructurales'!Área_de_impresión</vt:lpstr>
      <vt:lpstr>'Entorno Social'!Área_de_impresión</vt:lpstr>
      <vt:lpstr>Entorno_Físico!Área_de_impresión</vt:lpstr>
      <vt:lpstr>'INDICE DE SEGURIDAD'!Área_de_impresión</vt:lpstr>
      <vt:lpstr>'Informacion General'!Área_de_impresión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USER-RET</dc:creator>
  <cp:lastModifiedBy>RET</cp:lastModifiedBy>
  <cp:lastPrinted>2012-10-09T21:17:13Z</cp:lastPrinted>
  <dcterms:created xsi:type="dcterms:W3CDTF">2012-09-22T01:21:42Z</dcterms:created>
  <dcterms:modified xsi:type="dcterms:W3CDTF">2012-09-23T22:21:36Z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ComAddInsDialog" visible="true"/>
        <mso:control idQ="mso:GroupControls" visible="true"/>
        <mso:control idQ="mso:RunDialog" visible="true"/>
        <mso:control idQ="mso:XmlExport" visible="true"/>
        <mso:control idQ="mso:MacroRecord" visible="true"/>
        <mso:control idQ="mso:XmlImport" visible="true"/>
        <mso:control idQ="mso:ControlsGallery" visible="true"/>
        <mso:control idQ="mso:GroupModify" visible="true"/>
        <mso:control idQ="mso:DesignMode" visible="true"/>
        <mso:control idQ="mso:XmlSource" visible="true"/>
        <mso:control idQ="mso:DocumentPanelTemplate" visible="true"/>
        <mso:control idQ="mso:XmlExpansionPacksExcel" visible="true"/>
        <mso:control idQ="mso:XmlMapProperties" visible="true"/>
        <mso:control idQ="mso:ControlProperties" visible="true"/>
        <mso:control idQ="mso:MacroSecurity" visible="true"/>
        <mso:control idQ="mso:MacroRelativeReferences" visible="true"/>
        <mso:control idQ="mso:ViewCode" visible="true"/>
        <mso:control idQ="mso:MacroPlay" visible="true"/>
        <mso:control idQ="mso:VisualBasic" visible="true"/>
        <mso:control idQ="mso:GroupXml" visible="true"/>
      </mso:documentControls>
    </mso:qat>
  </mso:ribbon>
</mso:customUI>
</file>